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ECC50F62-65BD-4188-9DE5-EA2D36A1A49F}" xr6:coauthVersionLast="47" xr6:coauthVersionMax="47" xr10:uidLastSave="{00000000-0000-0000-0000-000000000000}"/>
  <bookViews>
    <workbookView xWindow="-110" yWindow="-110" windowWidth="19420" windowHeight="10300" xr2:uid="{493AE012-9BAB-4319-90B5-4CDC6EB1731A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 a="1"/>
  <c r="Q18" i="1" s="1"/>
  <c r="K17" i="1" a="1"/>
  <c r="K17" i="1" s="1"/>
  <c r="L12" i="1" s="1" a="1"/>
  <c r="L12" i="1" s="1"/>
  <c r="V13" i="1"/>
  <c r="V12" i="1"/>
  <c r="V6" i="1"/>
  <c r="V5" i="1"/>
  <c r="Z3" i="1" a="1"/>
  <c r="Z3" i="1" s="1"/>
  <c r="X3" i="1" a="1"/>
  <c r="X3" i="1" s="1"/>
  <c r="H3" i="1" a="1"/>
  <c r="H3" i="1" s="1"/>
  <c r="G3" i="1" a="1"/>
  <c r="G3" i="1" s="1"/>
  <c r="H2" i="1" a="1"/>
  <c r="H2" i="1" s="1"/>
  <c r="G2" i="1" a="1"/>
  <c r="G2" i="1" s="1"/>
  <c r="V4" i="1"/>
  <c r="J18" i="1" a="1"/>
  <c r="J18" i="1" s="1"/>
  <c r="L14" i="1"/>
  <c r="K12" i="1"/>
  <c r="K8" i="1"/>
  <c r="K14" i="1" s="1"/>
  <c r="K13" i="1" s="1"/>
  <c r="L17" i="1" l="1"/>
  <c r="M17" i="1" s="1"/>
  <c r="N17" i="1" s="1"/>
  <c r="K18" i="1"/>
  <c r="S26" i="1" s="1"/>
  <c r="L18" i="1"/>
  <c r="P17" i="1"/>
  <c r="O17" i="1"/>
  <c r="S10" i="1" l="1"/>
  <c r="S31" i="1"/>
  <c r="S19" i="1"/>
  <c r="S18" i="1"/>
  <c r="S6" i="1"/>
  <c r="S28" i="1"/>
  <c r="S16" i="1"/>
  <c r="S13" i="1"/>
  <c r="S24" i="1"/>
  <c r="S27" i="1"/>
  <c r="S8" i="1"/>
  <c r="O18" i="1"/>
  <c r="M18" i="1"/>
  <c r="N18" i="1" s="1"/>
  <c r="S17" i="1"/>
  <c r="S14" i="1"/>
  <c r="S11" i="1"/>
  <c r="S25" i="1"/>
  <c r="S21" i="1"/>
  <c r="S2" i="1"/>
  <c r="S4" i="1"/>
  <c r="S20" i="1"/>
  <c r="S12" i="1"/>
  <c r="S15" i="1"/>
  <c r="S23" i="1"/>
  <c r="S3" i="1"/>
  <c r="S22" i="1"/>
  <c r="S30" i="1"/>
  <c r="P18" i="1"/>
  <c r="S7" i="1"/>
  <c r="S29" i="1"/>
  <c r="S9" i="1"/>
  <c r="S5" i="1"/>
  <c r="V8" i="1"/>
  <c r="V15" i="1"/>
  <c r="M12" i="1" l="1"/>
  <c r="K5" i="1"/>
  <c r="K6" i="1" s="1"/>
  <c r="L13" i="1"/>
  <c r="M13" i="1" s="1"/>
  <c r="K7" i="1" s="1"/>
  <c r="N12" i="1" l="1"/>
  <c r="O12" i="1" s="1"/>
  <c r="P12" i="1" s="1"/>
  <c r="N4" i="1"/>
  <c r="N5" i="1" s="1"/>
  <c r="N6" i="1"/>
  <c r="K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<sst xmlns="http://schemas.openxmlformats.org/spreadsheetml/2006/main" count="52" uniqueCount="46">
  <si>
    <t>bin</t>
  </si>
  <si>
    <t>treat</t>
  </si>
  <si>
    <t>outcome</t>
  </si>
  <si>
    <t>weight</t>
  </si>
  <si>
    <t>control</t>
  </si>
  <si>
    <t>mean</t>
  </si>
  <si>
    <t>variance</t>
  </si>
  <si>
    <t>Weighted Regression Analysis</t>
  </si>
  <si>
    <t>OVERALL FIT</t>
  </si>
  <si>
    <t>Multiple R</t>
  </si>
  <si>
    <t>R Square</t>
  </si>
  <si>
    <t>Adjusted R Square</t>
  </si>
  <si>
    <t>Standard Error</t>
  </si>
  <si>
    <t>Observations</t>
  </si>
  <si>
    <t>AIC</t>
  </si>
  <si>
    <t>AICc</t>
  </si>
  <si>
    <t>BSC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</si>
  <si>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</si>
  <si>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</si>
  <si>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</si>
  <si>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</si>
  <si>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</si>
  <si>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</si>
  <si>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</si>
  <si>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</si>
  <si>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</si>
  <si>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</si>
  <si>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</si>
  <si>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</si>
  <si>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</si>
  <si>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</si>
  <si>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</si>
  <si>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</si>
  <si>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vif</t>
  </si>
  <si>
    <t>Intercept</t>
  </si>
  <si>
    <t>res</t>
  </si>
  <si>
    <t>Shapiro-Wilk Test</t>
  </si>
  <si>
    <t>W-stat</t>
  </si>
  <si>
    <t>alpha</t>
  </si>
  <si>
    <t>normal</t>
  </si>
  <si>
    <t>d'Agostino-Pearson</t>
  </si>
  <si>
    <t>DA-stat</t>
  </si>
  <si>
    <t>Real Statistics Using Excel</t>
  </si>
  <si>
    <t>Updated</t>
  </si>
  <si>
    <t>Coarsened Exact Matching</t>
  </si>
  <si>
    <t>Copyright © 2013 - 2025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</si>
</sst>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right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D0BC-0A0D-428B-9FE8-061927488848}">
  <sheetPr codeName="Sheet2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42</v>
      </c>
    </row>
    <row r="2" spans="1:2" x14ac:dyDescent="0.35">
      <c r="A2" t="s">
        <v>44</v>
      </c>
    </row>
    <row r="4" spans="1:2" x14ac:dyDescent="0.35">
      <c r="A4" t="s">
        <v>43</v>
      </c>
      <c r="B4" s="16">
        <v>45671</v>
      </c>
    </row>
    <row r="6" spans="1:2" x14ac:dyDescent="0.35">
      <c r="A6" s="17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CEAB-7F72-4CDE-AFBC-08BE9D64B7E1}">
  <sheetPr codeName="Sheet1"/>
  <dimension ref="A1:Z31"/>
  <sheetViews>
    <sheetView zoomScaleNormal="100" workbookViewId="0"/>
  </sheetViews>
  <sheetFormatPr defaultRowHeight="14.5" x14ac:dyDescent="0.35"/>
  <cols>
    <col min="6" max="6" width="6.7265625" customWidth="1"/>
    <col min="9" max="9" width="5" customWidth="1"/>
    <col min="10" max="10" width="15.7265625" customWidth="1"/>
    <col min="25" max="25" width="2.7265625" customWidth="1"/>
    <col min="26" max="26" width="38.36328125" customWidth="1"/>
  </cols>
  <sheetData>
    <row r="1" spans="1:26" x14ac:dyDescent="0.35">
      <c r="A1" s="1" t="s">
        <v>0</v>
      </c>
      <c r="B1" s="1" t="s">
        <v>1</v>
      </c>
      <c r="C1" s="1" t="s">
        <v>2</v>
      </c>
      <c r="D1" s="1" t="s">
        <v>3</v>
      </c>
      <c r="G1" s="5" t="s">
        <v>5</v>
      </c>
      <c r="H1" s="5" t="s">
        <v>6</v>
      </c>
      <c r="J1" t="s">
        <v>7</v>
      </c>
      <c r="S1" s="12" t="s">
        <v>35</v>
      </c>
    </row>
    <row r="2" spans="1:26" x14ac:dyDescent="0.35">
      <c r="A2">
        <v>1</v>
      </c>
      <c r="B2">
        <v>1</v>
      </c>
      <c r="C2" s="2">
        <v>9</v>
      </c>
      <c r="D2">
        <v>1</v>
      </c>
      <c r="F2" t="s">
        <v>1</v>
      </c>
      <c r="G2" s="6" t="e" cm="1">
        <f t="array" aca="1" ref="G2" ca="1">MEAN(C2:C13,D2:D13)</f>
        <v>#NAME?</v>
      </c>
      <c r="H2" s="7" t="e" cm="1">
        <f t="array" aca="1" ref="H2" ca="1">WVAR(C2:C13,D2:D13)</f>
        <v>#NAME?</v>
      </c>
      <c r="I2" s="2"/>
      <c r="S2" t="e">
        <f ca="1">C2-(K$17+B2*K$18)</f>
        <v>#NAME?</v>
      </c>
      <c r="U2" t="s">
        <v>36</v>
      </c>
    </row>
    <row r="3" spans="1:26" ht="15" thickBot="1" x14ac:dyDescent="0.4">
      <c r="A3">
        <v>1</v>
      </c>
      <c r="B3">
        <v>1</v>
      </c>
      <c r="C3" s="2">
        <v>12</v>
      </c>
      <c r="D3">
        <v>1</v>
      </c>
      <c r="F3" t="s">
        <v>4</v>
      </c>
      <c r="G3" s="8" t="e" cm="1">
        <f t="array" aca="1" ref="G3" ca="1">MEAN(C14:C31,D14:D31)</f>
        <v>#NAME?</v>
      </c>
      <c r="H3" s="9" t="e" cm="1">
        <f t="array" aca="1" ref="H3" ca="1">WVAR(C14:C31,D14:D31)</f>
        <v>#NAME?</v>
      </c>
      <c r="I3" s="2"/>
      <c r="J3" s="10" t="s">
        <v>8</v>
      </c>
      <c r="K3" s="10"/>
      <c r="M3" s="10"/>
      <c r="N3" s="10"/>
      <c r="S3" t="e">
        <f t="shared" ref="S3:S31" ca="1" si="0">C3-(K$17+B3*K$18)</f>
        <v>#NAME?</v>
      </c>
      <c r="X3" s="15" t="e" cm="1">
        <f t="array" aca="1" ref="X3" ca="1">SWTEST(C2:C31-RegPredC(B2:B31,K17:K18))</f>
        <v>#NAME?</v>
      </c>
      <c r="Z3" t="e" cm="1">
        <f t="array" aca="1" ref="Z3" ca="1">FTEXT(X3)</f>
        <v>#NAME?</v>
      </c>
    </row>
    <row r="4" spans="1:26" ht="15" thickTop="1" x14ac:dyDescent="0.35">
      <c r="A4">
        <v>2</v>
      </c>
      <c r="B4">
        <v>1</v>
      </c>
      <c r="C4" s="2">
        <v>8.1999999999999993</v>
      </c>
      <c r="D4">
        <v>1</v>
      </c>
      <c r="I4" s="2"/>
      <c r="J4" t="s">
        <v>9</v>
      </c>
      <c r="K4" t="e">
        <f ca="1">SQRT(K5)</f>
        <v>#NAME?</v>
      </c>
      <c r="M4" t="s">
        <v>14</v>
      </c>
      <c r="N4" t="e">
        <f ca="1">K8*LN(L13/K8)+2*K12</f>
        <v>#NAME?</v>
      </c>
      <c r="S4" t="e">
        <f t="shared" ca="1" si="0"/>
        <v>#NAME?</v>
      </c>
      <c r="U4" s="13"/>
      <c r="V4" s="13" t="str">
        <f>S1</f>
        <v>res</v>
      </c>
    </row>
    <row r="5" spans="1:26" x14ac:dyDescent="0.35">
      <c r="A5">
        <v>2</v>
      </c>
      <c r="B5">
        <v>1</v>
      </c>
      <c r="C5" s="2">
        <v>8.9</v>
      </c>
      <c r="D5">
        <v>1</v>
      </c>
      <c r="I5" s="2"/>
      <c r="J5" t="s">
        <v>10</v>
      </c>
      <c r="K5" t="e">
        <f ca="1">L12/L14</f>
        <v>#NAME?</v>
      </c>
      <c r="M5" t="s">
        <v>15</v>
      </c>
      <c r="N5" t="e">
        <f ca="1">N4+2*(K12+1)*(K12+2)/(K8-K12-2)</f>
        <v>#NAME?</v>
      </c>
      <c r="S5" t="e">
        <f t="shared" ca="1" si="0"/>
        <v>#NAME?</v>
      </c>
      <c r="U5" t="s">
        <v>37</v>
      </c>
      <c r="V5" t="e">
        <f ca="1">SHAPIRO(S2:S31)</f>
        <v>#NAME?</v>
      </c>
    </row>
    <row r="6" spans="1:26" x14ac:dyDescent="0.35">
      <c r="A6">
        <v>2</v>
      </c>
      <c r="B6">
        <v>1</v>
      </c>
      <c r="C6" s="2">
        <v>11</v>
      </c>
      <c r="D6">
        <v>1</v>
      </c>
      <c r="I6" s="2"/>
      <c r="J6" t="s">
        <v>11</v>
      </c>
      <c r="K6" t="e">
        <f ca="1">1-(1-K5)*K8/(K8-K12)</f>
        <v>#NAME?</v>
      </c>
      <c r="M6" s="3" t="s">
        <v>16</v>
      </c>
      <c r="N6" s="3" t="e">
        <f ca="1">K8*LN(L13/K8)+K12*LN(K8)</f>
        <v>#NAME?</v>
      </c>
      <c r="S6" t="e">
        <f t="shared" ca="1" si="0"/>
        <v>#NAME?</v>
      </c>
      <c r="U6" t="s">
        <v>23</v>
      </c>
      <c r="V6" t="e">
        <f ca="1">SWTEST(S2:S31)</f>
        <v>#NAME?</v>
      </c>
    </row>
    <row r="7" spans="1:26" x14ac:dyDescent="0.35">
      <c r="A7">
        <v>2</v>
      </c>
      <c r="B7">
        <v>1</v>
      </c>
      <c r="C7" s="2">
        <v>8</v>
      </c>
      <c r="D7">
        <v>1</v>
      </c>
      <c r="I7" s="2"/>
      <c r="J7" t="s">
        <v>12</v>
      </c>
      <c r="K7" t="e">
        <f ca="1">SQRT(M13)</f>
        <v>#NAME?</v>
      </c>
      <c r="S7" t="e">
        <f t="shared" ca="1" si="0"/>
        <v>#NAME?</v>
      </c>
      <c r="U7" t="s">
        <v>38</v>
      </c>
      <c r="V7">
        <v>0.05</v>
      </c>
    </row>
    <row r="8" spans="1:26" x14ac:dyDescent="0.35">
      <c r="A8">
        <v>3</v>
      </c>
      <c r="B8">
        <v>1</v>
      </c>
      <c r="C8" s="2">
        <v>9.5</v>
      </c>
      <c r="D8">
        <v>1</v>
      </c>
      <c r="I8" s="2"/>
      <c r="J8" s="3" t="s">
        <v>13</v>
      </c>
      <c r="K8" s="3">
        <f>COUNT(C2:C31)</f>
        <v>30</v>
      </c>
      <c r="S8" t="e">
        <f t="shared" ca="1" si="0"/>
        <v>#NAME?</v>
      </c>
      <c r="U8" s="3" t="s">
        <v>39</v>
      </c>
      <c r="V8" s="1" t="e">
        <f ca="1">IF(V6&lt;V7,"no","yes")</f>
        <v>#NAME?</v>
      </c>
    </row>
    <row r="9" spans="1:26" x14ac:dyDescent="0.35">
      <c r="A9">
        <v>3</v>
      </c>
      <c r="B9">
        <v>1</v>
      </c>
      <c r="C9" s="2">
        <v>9.5</v>
      </c>
      <c r="D9">
        <v>1</v>
      </c>
      <c r="I9" s="2"/>
      <c r="S9" t="e">
        <f t="shared" ca="1" si="0"/>
        <v>#NAME?</v>
      </c>
    </row>
    <row r="10" spans="1:26" ht="15" thickBot="1" x14ac:dyDescent="0.4">
      <c r="A10">
        <v>3</v>
      </c>
      <c r="B10">
        <v>1</v>
      </c>
      <c r="C10" s="2">
        <v>12</v>
      </c>
      <c r="D10">
        <v>1</v>
      </c>
      <c r="I10" s="2"/>
      <c r="J10" t="s">
        <v>17</v>
      </c>
      <c r="N10" s="5" t="s">
        <v>18</v>
      </c>
      <c r="O10" s="5">
        <v>0.05</v>
      </c>
      <c r="S10" t="e">
        <f t="shared" ca="1" si="0"/>
        <v>#NAME?</v>
      </c>
      <c r="U10" t="s">
        <v>40</v>
      </c>
    </row>
    <row r="11" spans="1:26" ht="15" thickTop="1" x14ac:dyDescent="0.35">
      <c r="A11">
        <v>3</v>
      </c>
      <c r="B11">
        <v>1</v>
      </c>
      <c r="C11" s="2">
        <v>10</v>
      </c>
      <c r="D11">
        <v>1</v>
      </c>
      <c r="I11" s="2"/>
      <c r="J11" s="11"/>
      <c r="K11" s="11" t="s">
        <v>19</v>
      </c>
      <c r="L11" s="11" t="s">
        <v>20</v>
      </c>
      <c r="M11" s="11" t="s">
        <v>21</v>
      </c>
      <c r="N11" s="11" t="s">
        <v>22</v>
      </c>
      <c r="O11" s="11" t="s">
        <v>23</v>
      </c>
      <c r="P11" s="11" t="s">
        <v>24</v>
      </c>
      <c r="S11" t="e">
        <f t="shared" ca="1" si="0"/>
        <v>#NAME?</v>
      </c>
    </row>
    <row r="12" spans="1:26" x14ac:dyDescent="0.35">
      <c r="A12">
        <v>3</v>
      </c>
      <c r="B12">
        <v>1</v>
      </c>
      <c r="C12" s="2">
        <v>7</v>
      </c>
      <c r="D12">
        <v>1</v>
      </c>
      <c r="I12" s="2"/>
      <c r="J12" t="s">
        <v>25</v>
      </c>
      <c r="K12">
        <f>COUNT(B2)</f>
        <v>1</v>
      </c>
      <c r="L12" t="e" cm="1">
        <f t="array" aca="1" ref="L12" ca="1">SUMPRODUCT(D2:D31,MMULT(DEsign(B2:B31),K17:K18)^2)-SUMPRODUCT(C2:C31,D2:D31)^2/SUM(D2:D31)</f>
        <v>#NAME?</v>
      </c>
      <c r="M12" t="e">
        <f ca="1">L12/K12</f>
        <v>#NAME?</v>
      </c>
      <c r="N12" t="e">
        <f ca="1">M12/M13</f>
        <v>#NAME?</v>
      </c>
      <c r="O12" t="e">
        <f ca="1">_xlfn.F.DIST.RT(N12,K12,K13)</f>
        <v>#NAME?</v>
      </c>
      <c r="P12" s="5" t="e">
        <f ca="1">IF(O12&lt;O10,"yes","no")</f>
        <v>#NAME?</v>
      </c>
      <c r="S12" t="e">
        <f t="shared" ca="1" si="0"/>
        <v>#NAME?</v>
      </c>
      <c r="U12" s="14" t="s">
        <v>41</v>
      </c>
      <c r="V12" s="14" t="e">
        <f ca="1">DAGOSTINO(S2:S31)</f>
        <v>#NAME?</v>
      </c>
    </row>
    <row r="13" spans="1:26" x14ac:dyDescent="0.35">
      <c r="A13" s="3">
        <v>3</v>
      </c>
      <c r="B13" s="3">
        <v>1</v>
      </c>
      <c r="C13" s="4">
        <v>7.5</v>
      </c>
      <c r="D13" s="3">
        <v>1</v>
      </c>
      <c r="I13" s="2"/>
      <c r="J13" t="s">
        <v>26</v>
      </c>
      <c r="K13">
        <f>K14-K12</f>
        <v>28</v>
      </c>
      <c r="L13" t="e">
        <f ca="1">L14-L12</f>
        <v>#NAME?</v>
      </c>
      <c r="M13" t="e">
        <f ca="1">L13/K13</f>
        <v>#NAME?</v>
      </c>
      <c r="S13" t="e">
        <f t="shared" ca="1" si="0"/>
        <v>#NAME?</v>
      </c>
      <c r="U13" t="s">
        <v>23</v>
      </c>
      <c r="V13" t="e">
        <f ca="1">DPTEST(S2:S31)</f>
        <v>#NAME?</v>
      </c>
    </row>
    <row r="14" spans="1:26" x14ac:dyDescent="0.35">
      <c r="A14">
        <v>1</v>
      </c>
      <c r="B14">
        <v>0</v>
      </c>
      <c r="C14" s="2">
        <v>5</v>
      </c>
      <c r="D14" s="2">
        <v>0.3</v>
      </c>
      <c r="I14" s="2"/>
      <c r="J14" s="3" t="s">
        <v>27</v>
      </c>
      <c r="K14" s="3">
        <f>K8-1</f>
        <v>29</v>
      </c>
      <c r="L14" s="3">
        <f>SUMPRODUCT(C2:C31^2,D2:D31)-SUMPRODUCT(C2:C31,D2:D31)^2/SUM(D2:D31)</f>
        <v>170.95214666666675</v>
      </c>
      <c r="M14" s="3"/>
      <c r="N14" s="3"/>
      <c r="O14" s="3"/>
      <c r="P14" s="3"/>
      <c r="S14" t="e">
        <f t="shared" ca="1" si="0"/>
        <v>#NAME?</v>
      </c>
      <c r="U14" t="s">
        <v>38</v>
      </c>
      <c r="V14">
        <v>0.05</v>
      </c>
    </row>
    <row r="15" spans="1:26" ht="15" thickBot="1" x14ac:dyDescent="0.4">
      <c r="A15">
        <v>1</v>
      </c>
      <c r="B15">
        <v>0</v>
      </c>
      <c r="C15" s="2">
        <v>7</v>
      </c>
      <c r="D15" s="2">
        <v>0.3</v>
      </c>
      <c r="S15" t="e">
        <f t="shared" ca="1" si="0"/>
        <v>#NAME?</v>
      </c>
      <c r="U15" s="3" t="s">
        <v>39</v>
      </c>
      <c r="V15" s="1" t="e">
        <f ca="1">IF(V13&lt;V14,"no","yes")</f>
        <v>#NAME?</v>
      </c>
    </row>
    <row r="16" spans="1:26" ht="15" thickTop="1" x14ac:dyDescent="0.35">
      <c r="A16">
        <v>1</v>
      </c>
      <c r="B16">
        <v>0</v>
      </c>
      <c r="C16" s="2">
        <v>2.4</v>
      </c>
      <c r="D16" s="2">
        <v>0.3</v>
      </c>
      <c r="J16" s="11"/>
      <c r="K16" s="11" t="s">
        <v>28</v>
      </c>
      <c r="L16" s="11" t="s">
        <v>29</v>
      </c>
      <c r="M16" s="11" t="s">
        <v>30</v>
      </c>
      <c r="N16" s="11" t="s">
        <v>23</v>
      </c>
      <c r="O16" s="11" t="s">
        <v>31</v>
      </c>
      <c r="P16" s="11" t="s">
        <v>32</v>
      </c>
      <c r="Q16" s="11" t="s">
        <v>33</v>
      </c>
      <c r="S16" t="e">
        <f t="shared" ca="1" si="0"/>
        <v>#NAME?</v>
      </c>
    </row>
    <row r="17" spans="1:19" x14ac:dyDescent="0.35">
      <c r="A17">
        <v>1</v>
      </c>
      <c r="B17">
        <v>0</v>
      </c>
      <c r="C17" s="2">
        <v>5.3</v>
      </c>
      <c r="D17" s="2">
        <v>0.3</v>
      </c>
      <c r="J17" t="s">
        <v>34</v>
      </c>
      <c r="K17" t="e">
        <f t="array" aca="1" ref="K17:L18" ca="1">WRegCoeff(B2:B31,C2:C31,D2:D31)</f>
        <v>#NAME?</v>
      </c>
      <c r="L17" t="e">
        <f ca="1"/>
        <v>#NAME?</v>
      </c>
      <c r="M17" t="e">
        <f ca="1">K17/L17</f>
        <v>#NAME?</v>
      </c>
      <c r="N17" t="e">
        <f ca="1">_xlfn.T.DIST.2T(ABS(M17),$K$13)</f>
        <v>#NAME?</v>
      </c>
      <c r="O17" t="e">
        <f ca="1">K17-_xlfn.T.INV.2T(O$10,$K$13)*L17</f>
        <v>#NAME?</v>
      </c>
      <c r="P17" t="e">
        <f ca="1">K17+_xlfn.T.INV.2T(O$10,$K$13)*L17</f>
        <v>#NAME?</v>
      </c>
      <c r="S17" t="e">
        <f t="shared" ca="1" si="0"/>
        <v>#NAME?</v>
      </c>
    </row>
    <row r="18" spans="1:19" x14ac:dyDescent="0.35">
      <c r="A18">
        <v>1</v>
      </c>
      <c r="B18">
        <v>0</v>
      </c>
      <c r="C18" s="2">
        <v>3.7</v>
      </c>
      <c r="D18" s="2">
        <v>0.3</v>
      </c>
      <c r="J18" s="3" t="str">
        <f t="array" ref="J18">TRANSPOSE(B1)</f>
        <v>treat</v>
      </c>
      <c r="K18" s="3" t="e">
        <f ca="1"/>
        <v>#NAME?</v>
      </c>
      <c r="L18" s="3" t="e">
        <f ca="1"/>
        <v>#NAME?</v>
      </c>
      <c r="M18" s="3" t="e">
        <f ca="1">K18/L18</f>
        <v>#NAME?</v>
      </c>
      <c r="N18" s="3" t="e">
        <f ca="1">_xlfn.T.DIST.2T(ABS(M18),$K$13)</f>
        <v>#NAME?</v>
      </c>
      <c r="O18" s="3" t="e">
        <f ca="1">K18-_xlfn.T.INV.2T(O$10,$K$13)*L18</f>
        <v>#NAME?</v>
      </c>
      <c r="P18" s="3" t="e">
        <f ca="1">K18+_xlfn.T.INV.2T(O$10,$K$13)*L18</f>
        <v>#NAME?</v>
      </c>
      <c r="Q18" s="3" t="e">
        <f t="array" aca="1" ref="Q18" ca="1">WVIF(B2:B31,D2:D31,1)</f>
        <v>#NAME?</v>
      </c>
      <c r="S18" t="e">
        <f t="shared" ca="1" si="0"/>
        <v>#NAME?</v>
      </c>
    </row>
    <row r="19" spans="1:19" x14ac:dyDescent="0.35">
      <c r="A19">
        <v>1</v>
      </c>
      <c r="B19">
        <v>0</v>
      </c>
      <c r="C19" s="2">
        <v>2.8</v>
      </c>
      <c r="D19" s="2">
        <v>0.3</v>
      </c>
      <c r="S19" t="e">
        <f t="shared" ca="1" si="0"/>
        <v>#NAME?</v>
      </c>
    </row>
    <row r="20" spans="1:19" x14ac:dyDescent="0.35">
      <c r="A20">
        <v>1</v>
      </c>
      <c r="B20">
        <v>0</v>
      </c>
      <c r="C20" s="2">
        <v>8</v>
      </c>
      <c r="D20" s="2">
        <v>0.3</v>
      </c>
      <c r="S20" t="e">
        <f t="shared" ca="1" si="0"/>
        <v>#NAME?</v>
      </c>
    </row>
    <row r="21" spans="1:19" x14ac:dyDescent="0.35">
      <c r="A21">
        <v>1</v>
      </c>
      <c r="B21">
        <v>0</v>
      </c>
      <c r="C21" s="2">
        <v>8.1999999999999993</v>
      </c>
      <c r="D21" s="2">
        <v>0.3</v>
      </c>
      <c r="S21" t="e">
        <f t="shared" ca="1" si="0"/>
        <v>#NAME?</v>
      </c>
    </row>
    <row r="22" spans="1:19" x14ac:dyDescent="0.35">
      <c r="A22">
        <v>1</v>
      </c>
      <c r="B22">
        <v>0</v>
      </c>
      <c r="C22" s="2">
        <v>6.4</v>
      </c>
      <c r="D22" s="2">
        <v>0.3</v>
      </c>
      <c r="S22" t="e">
        <f t="shared" ca="1" si="0"/>
        <v>#NAME?</v>
      </c>
    </row>
    <row r="23" spans="1:19" x14ac:dyDescent="0.35">
      <c r="A23">
        <v>1</v>
      </c>
      <c r="B23">
        <v>0</v>
      </c>
      <c r="C23" s="2">
        <v>7</v>
      </c>
      <c r="D23" s="2">
        <v>0.3</v>
      </c>
      <c r="S23" t="e">
        <f t="shared" ca="1" si="0"/>
        <v>#NAME?</v>
      </c>
    </row>
    <row r="24" spans="1:19" x14ac:dyDescent="0.35">
      <c r="A24">
        <v>2</v>
      </c>
      <c r="B24">
        <v>0</v>
      </c>
      <c r="C24" s="2">
        <v>4.5</v>
      </c>
      <c r="D24" s="2">
        <v>3</v>
      </c>
      <c r="S24" t="e">
        <f t="shared" ca="1" si="0"/>
        <v>#NAME?</v>
      </c>
    </row>
    <row r="25" spans="1:19" x14ac:dyDescent="0.35">
      <c r="A25">
        <v>2</v>
      </c>
      <c r="B25">
        <v>0</v>
      </c>
      <c r="C25" s="2">
        <v>7.5</v>
      </c>
      <c r="D25" s="2">
        <v>3</v>
      </c>
      <c r="S25" t="e">
        <f t="shared" ca="1" si="0"/>
        <v>#NAME?</v>
      </c>
    </row>
    <row r="26" spans="1:19" x14ac:dyDescent="0.35">
      <c r="A26">
        <v>3</v>
      </c>
      <c r="B26">
        <v>0</v>
      </c>
      <c r="C26" s="2">
        <v>6</v>
      </c>
      <c r="D26" s="2">
        <v>1.5</v>
      </c>
      <c r="S26" t="e">
        <f t="shared" ca="1" si="0"/>
        <v>#NAME?</v>
      </c>
    </row>
    <row r="27" spans="1:19" x14ac:dyDescent="0.35">
      <c r="A27">
        <v>3</v>
      </c>
      <c r="B27">
        <v>0</v>
      </c>
      <c r="C27" s="2">
        <v>6.7</v>
      </c>
      <c r="D27" s="2">
        <v>1.5</v>
      </c>
      <c r="S27" t="e">
        <f t="shared" ca="1" si="0"/>
        <v>#NAME?</v>
      </c>
    </row>
    <row r="28" spans="1:19" x14ac:dyDescent="0.35">
      <c r="A28">
        <v>3</v>
      </c>
      <c r="B28">
        <v>0</v>
      </c>
      <c r="C28" s="2">
        <v>3.2</v>
      </c>
      <c r="D28" s="2">
        <v>1.5</v>
      </c>
      <c r="S28" t="e">
        <f t="shared" ca="1" si="0"/>
        <v>#NAME?</v>
      </c>
    </row>
    <row r="29" spans="1:19" x14ac:dyDescent="0.35">
      <c r="A29">
        <v>3</v>
      </c>
      <c r="B29">
        <v>0</v>
      </c>
      <c r="C29" s="2">
        <v>6</v>
      </c>
      <c r="D29" s="2">
        <v>1.5</v>
      </c>
      <c r="S29" t="e">
        <f t="shared" ca="1" si="0"/>
        <v>#NAME?</v>
      </c>
    </row>
    <row r="30" spans="1:19" x14ac:dyDescent="0.35">
      <c r="A30">
        <v>3</v>
      </c>
      <c r="B30">
        <v>0</v>
      </c>
      <c r="C30" s="2">
        <v>5</v>
      </c>
      <c r="D30" s="2">
        <v>1.5</v>
      </c>
      <c r="S30" t="e">
        <f t="shared" ca="1" si="0"/>
        <v>#NAME?</v>
      </c>
    </row>
    <row r="31" spans="1:19" x14ac:dyDescent="0.35">
      <c r="A31" s="3">
        <v>3</v>
      </c>
      <c r="B31" s="3">
        <v>0</v>
      </c>
      <c r="C31" s="4">
        <v>5.0999999999999996</v>
      </c>
      <c r="D31" s="4">
        <v>1.5</v>
      </c>
      <c r="S31" t="e">
        <f t="shared" ca="1" si="0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2025-01-12T17:33:52Z</dcterms:created>
  <dcterms:modified xsi:type="dcterms:W3CDTF">2025-01-14T19:54:17Z</dcterms:modified>
</cp:coreProperties>
</file>