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00EB63F-D14A-4E41-AEF5-2ECBC74C0CE2}" xr6:coauthVersionLast="47" xr6:coauthVersionMax="47" xr10:uidLastSave="{00000000-0000-0000-0000-000000000000}"/>
  <bookViews>
    <workbookView xWindow="-110" yWindow="-110" windowWidth="19420" windowHeight="10300" xr2:uid="{F1E4C1BD-157A-439C-8005-9FA3E9E4529A}"/>
  </bookViews>
  <sheets>
    <sheet name="Title" sheetId="3" r:id="rId1"/>
    <sheet name="ACF 0" sheetId="1" r:id="rId2"/>
    <sheet name="ACF" sheetId="2" r:id="rId3"/>
  </sheets>
  <externalReferences>
    <externalReference r:id="rId4"/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" l="1"/>
  <c r="U6" i="2"/>
  <c r="D6" i="2"/>
  <c r="D7" i="2" s="1"/>
  <c r="D8" i="2" s="1"/>
  <c r="D9" i="2" s="1"/>
  <c r="D10" i="2" s="1"/>
  <c r="D11" i="2" s="1"/>
  <c r="D12" i="2" s="1"/>
  <c r="D13" i="2" s="1"/>
  <c r="D14" i="2" s="1"/>
  <c r="Z3" i="2"/>
  <c r="U3" i="2"/>
  <c r="P3" i="2"/>
  <c r="P4" i="2" s="1"/>
  <c r="P6" i="2" s="1"/>
  <c r="E10" i="1"/>
  <c r="E9" i="1"/>
  <c r="E8" i="1"/>
  <c r="E7" i="1"/>
  <c r="E11" i="1" s="1"/>
  <c r="E12" i="1" s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E14" i="2"/>
  <c r="Z11" i="2"/>
  <c r="W7" i="2"/>
  <c r="G7" i="1"/>
  <c r="R8" i="2"/>
  <c r="G11" i="1"/>
  <c r="E12" i="2"/>
  <c r="E8" i="2"/>
  <c r="G10" i="1"/>
  <c r="R13" i="2"/>
  <c r="W11" i="2"/>
  <c r="E7" i="2"/>
  <c r="G5" i="1"/>
  <c r="U11" i="2"/>
  <c r="E6" i="2"/>
  <c r="E4" i="1"/>
  <c r="E13" i="2"/>
  <c r="E11" i="2"/>
  <c r="E5" i="2"/>
  <c r="E10" i="2"/>
  <c r="U12" i="2"/>
  <c r="W9" i="2"/>
  <c r="R3" i="2"/>
  <c r="R12" i="2"/>
  <c r="E9" i="2"/>
  <c r="G12" i="1"/>
  <c r="AB11" i="2"/>
  <c r="AB7" i="2"/>
  <c r="G9" i="1"/>
  <c r="P12" i="2"/>
  <c r="AB12" i="2"/>
  <c r="R10" i="2"/>
  <c r="R4" i="2"/>
  <c r="Z12" i="2"/>
  <c r="AB3" i="2"/>
  <c r="W12" i="2"/>
  <c r="AB9" i="2"/>
  <c r="W3" i="2"/>
  <c r="P8" i="2" l="1"/>
  <c r="P10" i="2" s="1"/>
  <c r="U7" i="2"/>
  <c r="U8" i="2" s="1"/>
  <c r="U9" i="2" s="1"/>
  <c r="Z7" i="2"/>
  <c r="Z8" i="2" s="1"/>
  <c r="Z9" i="2" s="1"/>
  <c r="P13" i="2"/>
  <c r="P9" i="2" l="1"/>
</calcChain>
</file>

<file path=xl/sharedStrings.xml><?xml version="1.0" encoding="utf-8"?>
<sst xmlns="http://schemas.openxmlformats.org/spreadsheetml/2006/main" count="82" uniqueCount="60">
  <si>
    <t>Autocorrelation Function (ACF)</t>
  </si>
  <si>
    <t>t</t>
  </si>
  <si>
    <t>y</t>
  </si>
  <si>
    <r>
      <t>s</t>
    </r>
    <r>
      <rPr>
        <vertAlign val="subscript"/>
        <sz val="11"/>
        <color theme="1"/>
        <rFont val="Aptos Narrow"/>
        <family val="2"/>
        <scheme val="minor"/>
      </rPr>
      <t>2</t>
    </r>
  </si>
  <si>
    <t>=COVARIANCE.S(B4:B21,B6:B23)</t>
  </si>
  <si>
    <r>
      <t>r</t>
    </r>
    <r>
      <rPr>
        <vertAlign val="subscript"/>
        <sz val="11"/>
        <color theme="1"/>
        <rFont val="Aptos Narrow"/>
        <family val="2"/>
        <scheme val="minor"/>
      </rPr>
      <t>2</t>
    </r>
  </si>
  <si>
    <t>mean</t>
  </si>
  <si>
    <r>
      <t>s</t>
    </r>
    <r>
      <rPr>
        <vertAlign val="subscript"/>
        <sz val="11"/>
        <color theme="1"/>
        <rFont val="Aptos Narrow"/>
        <family val="2"/>
        <scheme val="minor"/>
      </rPr>
      <t>0</t>
    </r>
  </si>
  <si>
    <t>=VAR.P(B4:B23)</t>
  </si>
  <si>
    <t>devsq</t>
  </si>
  <si>
    <t>n</t>
  </si>
  <si>
    <t>=SUMPRODUCT(B4:B21-E7,B6:B23-E7)/E9</t>
  </si>
  <si>
    <t>Bartlett</t>
  </si>
  <si>
    <t>Box-Pierce</t>
  </si>
  <si>
    <t>Ljung-Box</t>
  </si>
  <si>
    <t>Date</t>
  </si>
  <si>
    <t>Dow</t>
  </si>
  <si>
    <t>Lag</t>
  </si>
  <si>
    <t>ACF</t>
  </si>
  <si>
    <t>Oct 1, 2015</t>
  </si>
  <si>
    <t>s.e.</t>
  </si>
  <si>
    <t>df</t>
  </si>
  <si>
    <t>Oct 2, 2015</t>
  </si>
  <si>
    <t>alpha</t>
  </si>
  <si>
    <t>Oct 5, 2015</t>
  </si>
  <si>
    <t>crit</t>
  </si>
  <si>
    <t>=NORM.INV(1-P5/2,0,P4)</t>
  </si>
  <si>
    <t>=CHISQ.INV.RT(U5,U4)</t>
  </si>
  <si>
    <t>=CHISQ.INV.RT(Z5,Z4)</t>
  </si>
  <si>
    <t>Oct 6, 2015</t>
  </si>
  <si>
    <t>k</t>
  </si>
  <si>
    <t>Q</t>
  </si>
  <si>
    <t>LB</t>
  </si>
  <si>
    <t>Oct 7, 2015</t>
  </si>
  <si>
    <t>p-value</t>
  </si>
  <si>
    <t>=CHISQ.DIST.RT(U7,U4)</t>
  </si>
  <si>
    <t>=CHISQ.DIST.RT(Z7,Z4)</t>
  </si>
  <si>
    <t>Oct 8, 2015</t>
  </si>
  <si>
    <t>=1-NORM.DIST(P8,0,P4,TRUE)</t>
  </si>
  <si>
    <t>sig</t>
  </si>
  <si>
    <t>Oct 9, 2015</t>
  </si>
  <si>
    <t>Oct 12, 2015</t>
  </si>
  <si>
    <t>Oct 13, 2015</t>
  </si>
  <si>
    <t>Oct 14, 2015</t>
  </si>
  <si>
    <t>Oct 15, 2015</t>
  </si>
  <si>
    <t>Oct 16, 2015</t>
  </si>
  <si>
    <t>Oct 19, 2015</t>
  </si>
  <si>
    <t>Oct 20, 2015</t>
  </si>
  <si>
    <t>Oct 21, 2015</t>
  </si>
  <si>
    <t>Oct 22, 2015</t>
  </si>
  <si>
    <t>Oct 23, 2015</t>
  </si>
  <si>
    <t>Oct 26, 2015</t>
  </si>
  <si>
    <t>Oct 27, 2015</t>
  </si>
  <si>
    <t>Oct 28, 2015</t>
  </si>
  <si>
    <t>Oct 29, 2015</t>
  </si>
  <si>
    <t>Oct 30, 2015</t>
  </si>
  <si>
    <t>Real Statistics Using Excel</t>
  </si>
  <si>
    <t>Updated</t>
  </si>
  <si>
    <t>Copyright © 2013 - 2025 Charles Zaiontz</t>
  </si>
  <si>
    <t>Autocorrelation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</si>
</sst>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quotePrefix="1"/>
    <xf numFmtId="0" fontId="0" fillId="0" borderId="3" xfId="0" applyBorder="1"/>
    <xf numFmtId="164" fontId="0" fillId="0" borderId="2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right"/>
    </xf>
    <xf numFmtId="0" fontId="0" fillId="0" borderId="5" xfId="0" applyBorder="1"/>
    <xf numFmtId="2" fontId="0" fillId="0" borderId="5" xfId="0" applyNumberFormat="1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ACF!$E$5:$E$14</c:f>
              <c:numCache>
                <c:formatCode>General</c:formatCode>
                <c:ptCount val="10"/>
                <c:pt idx="0">
                  <c:v>0.78179680154351949</c:v>
                </c:pt>
                <c:pt idx="1">
                  <c:v>0.57457864721427998</c:v>
                </c:pt>
                <c:pt idx="2">
                  <c:v>0.45256326880826009</c:v>
                </c:pt>
                <c:pt idx="3">
                  <c:v>0.33743448076420746</c:v>
                </c:pt>
                <c:pt idx="4">
                  <c:v>0.21886977398964905</c:v>
                </c:pt>
                <c:pt idx="5">
                  <c:v>0.1067764098214595</c:v>
                </c:pt>
                <c:pt idx="6">
                  <c:v>3.1258322367322497E-2</c:v>
                </c:pt>
                <c:pt idx="7">
                  <c:v>3.9201358342205402E-2</c:v>
                </c:pt>
                <c:pt idx="8">
                  <c:v>1.1960334188266756E-2</c:v>
                </c:pt>
                <c:pt idx="9">
                  <c:v>-9.525792223757315E-2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E-41EF-9491-A6CA32A6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63480"/>
        <c:axId val="494765048"/>
      </c:barChart>
      <c:catAx>
        <c:axId val="494763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5048"/>
        <c:crosses val="autoZero"/>
        <c:auto val="1"/>
        <c:lblAlgn val="ctr"/>
        <c:lblOffset val="100"/>
        <c:noMultiLvlLbl val="0"/>
      </c:catAx>
      <c:valAx>
        <c:axId val="49476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316840</xdr:colOff>
      <xdr:row>1</xdr:row>
      <xdr:rowOff>164635</xdr:rowOff>
    </xdr:from>
    <xdr:to>
      <xdr:col>13</xdr:col>
      <xdr:colOff>46964</xdr:colOff>
      <xdr:row>16</xdr:row>
      <xdr:rowOff>80101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19192-17F9-4A91-AA2D-4F631D252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E5">
            <v>0.78179680154351949</v>
          </cell>
        </row>
        <row r="6">
          <cell r="E6">
            <v>0.57457864721427998</v>
          </cell>
        </row>
        <row r="7">
          <cell r="E7">
            <v>0.45256326880826009</v>
          </cell>
        </row>
        <row r="8">
          <cell r="E8">
            <v>0.33743448076420746</v>
          </cell>
        </row>
        <row r="9">
          <cell r="E9">
            <v>0.21886977398964905</v>
          </cell>
        </row>
        <row r="10">
          <cell r="E10">
            <v>0.1067764098214595</v>
          </cell>
        </row>
        <row r="11">
          <cell r="E11">
            <v>3.1258322367322497E-2</v>
          </cell>
        </row>
        <row r="12">
          <cell r="E12">
            <v>3.9201358342205402E-2</v>
          </cell>
        </row>
        <row r="13">
          <cell r="E13">
            <v>1.1960334188266756E-2</v>
          </cell>
        </row>
        <row r="14">
          <cell r="E14">
            <v>-9.525792223757315E-2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CF"/>
      <definedName name="BARTEST"/>
      <definedName name="BPTEST"/>
      <definedName name="COVARS"/>
      <definedName name="FTEXT"/>
      <definedName name="LBTEST"/>
      <definedName name="LJUNG"/>
      <definedName name="PIER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6F8C-F1C1-44F1-B49E-9F2CD7D7C538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56</v>
      </c>
    </row>
    <row r="2" spans="1:13" x14ac:dyDescent="0.35">
      <c r="A2" t="s">
        <v>59</v>
      </c>
    </row>
    <row r="4" spans="1:13" x14ac:dyDescent="0.35">
      <c r="A4" t="s">
        <v>57</v>
      </c>
      <c r="B4" s="16">
        <v>45678</v>
      </c>
    </row>
    <row r="6" spans="1:13" x14ac:dyDescent="0.35">
      <c r="A6" s="17" t="s">
        <v>58</v>
      </c>
    </row>
    <row r="10" spans="1:13" ht="18.5" x14ac:dyDescent="0.45">
      <c r="M1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0403-6996-4EAE-B42A-68706930A010}">
  <sheetPr codeName="Sheet18"/>
  <dimension ref="A1:G23"/>
  <sheetViews>
    <sheetView workbookViewId="0"/>
  </sheetViews>
  <sheetFormatPr defaultRowHeight="14.5" x14ac:dyDescent="0.35"/>
  <cols>
    <col min="6" max="6" width="4" customWidth="1"/>
    <col min="7" max="7" width="37.453125" customWidth="1"/>
  </cols>
  <sheetData>
    <row r="1" spans="1:7" x14ac:dyDescent="0.35">
      <c r="A1" s="1" t="s">
        <v>0</v>
      </c>
    </row>
    <row r="3" spans="1:7" x14ac:dyDescent="0.35">
      <c r="A3" s="2" t="s">
        <v>1</v>
      </c>
      <c r="B3" s="2" t="s">
        <v>2</v>
      </c>
    </row>
    <row r="4" spans="1:7" ht="15" customHeight="1" x14ac:dyDescent="0.45">
      <c r="A4" s="3">
        <v>1</v>
      </c>
      <c r="B4" s="4">
        <v>23.4</v>
      </c>
      <c r="D4" t="s">
        <v>3</v>
      </c>
      <c r="E4" s="5">
        <f>[2]!COVARS(B4:B21,B6:B23)</f>
        <v>187.4354248366013</v>
      </c>
      <c r="G4" s="6" t="s">
        <v>4</v>
      </c>
    </row>
    <row r="5" spans="1:7" ht="15" customHeight="1" x14ac:dyDescent="0.45">
      <c r="A5" s="3">
        <f>A4+1</f>
        <v>2</v>
      </c>
      <c r="B5" s="4">
        <v>24.1</v>
      </c>
      <c r="D5" t="s">
        <v>5</v>
      </c>
      <c r="E5" s="7">
        <f>CORREL(B4:B21,B6:B23)</f>
        <v>0.33869118001727011</v>
      </c>
      <c r="G5" t="str">
        <f>[2]!FTEXT(E5)</f>
        <v>=CORREL(B4:B21,B6:B23)</v>
      </c>
    </row>
    <row r="6" spans="1:7" x14ac:dyDescent="0.35">
      <c r="A6" s="3">
        <f t="shared" ref="A6:A23" si="0">A5+1</f>
        <v>3</v>
      </c>
      <c r="B6" s="4">
        <v>44.4</v>
      </c>
    </row>
    <row r="7" spans="1:7" x14ac:dyDescent="0.35">
      <c r="A7" s="3">
        <f t="shared" si="0"/>
        <v>4</v>
      </c>
      <c r="B7" s="4">
        <v>25.5</v>
      </c>
      <c r="D7" t="s">
        <v>6</v>
      </c>
      <c r="E7" s="8">
        <f>AVERAGE(B4:B23)</f>
        <v>49.914999999999999</v>
      </c>
      <c r="G7" t="str">
        <f>[2]!FTEXT(E7)</f>
        <v>=AVERAGE(B4:B23)</v>
      </c>
    </row>
    <row r="8" spans="1:7" ht="15" customHeight="1" x14ac:dyDescent="0.45">
      <c r="A8" s="3">
        <f t="shared" si="0"/>
        <v>5</v>
      </c>
      <c r="B8" s="4">
        <v>19.2</v>
      </c>
      <c r="D8" t="s">
        <v>7</v>
      </c>
      <c r="E8" s="9">
        <f>VARP(B4:B23)</f>
        <v>564.36727500000097</v>
      </c>
      <c r="G8" s="6" t="s">
        <v>8</v>
      </c>
    </row>
    <row r="9" spans="1:7" x14ac:dyDescent="0.35">
      <c r="A9" s="3">
        <f t="shared" si="0"/>
        <v>6</v>
      </c>
      <c r="B9" s="4">
        <v>37.1</v>
      </c>
      <c r="D9" t="s">
        <v>9</v>
      </c>
      <c r="E9" s="9">
        <f>DEVSQ(B4:B23)</f>
        <v>11287.345500000003</v>
      </c>
      <c r="G9" t="str">
        <f>[2]!FTEXT(E9)</f>
        <v>=DEVSQ(B4:B23)</v>
      </c>
    </row>
    <row r="10" spans="1:7" x14ac:dyDescent="0.35">
      <c r="A10" s="3">
        <f t="shared" si="0"/>
        <v>7</v>
      </c>
      <c r="B10" s="4">
        <v>45</v>
      </c>
      <c r="D10" t="s">
        <v>10</v>
      </c>
      <c r="E10" s="9">
        <f>COUNT(B4:B23)</f>
        <v>20</v>
      </c>
      <c r="G10" t="str">
        <f>[2]!FTEXT(E10)</f>
        <v>=COUNT(B4:B23)</v>
      </c>
    </row>
    <row r="11" spans="1:7" ht="15" customHeight="1" x14ac:dyDescent="0.45">
      <c r="A11" s="3">
        <f t="shared" si="0"/>
        <v>8</v>
      </c>
      <c r="B11" s="4">
        <v>61.8</v>
      </c>
      <c r="D11" t="s">
        <v>3</v>
      </c>
      <c r="E11" s="9">
        <f>SUMPRODUCT(B4:B21-E7,B6:B23-E7)/E10</f>
        <v>151.94012749999996</v>
      </c>
      <c r="G11" t="str">
        <f>[2]!FTEXT(E11)</f>
        <v>=SUMPRODUCT(B4:B21-E7,B6:B23-E7)/E10</v>
      </c>
    </row>
    <row r="12" spans="1:7" ht="15" customHeight="1" x14ac:dyDescent="0.45">
      <c r="A12" s="3">
        <f t="shared" si="0"/>
        <v>9</v>
      </c>
      <c r="B12" s="4">
        <v>56.7</v>
      </c>
      <c r="D12" t="s">
        <v>5</v>
      </c>
      <c r="E12" s="7">
        <f>E11/E8</f>
        <v>0.26922207262991943</v>
      </c>
      <c r="G12" t="str">
        <f>[2]!FTEXT(E12)</f>
        <v>=E11/E8</v>
      </c>
    </row>
    <row r="13" spans="1:7" x14ac:dyDescent="0.35">
      <c r="A13" s="3">
        <f t="shared" si="0"/>
        <v>10</v>
      </c>
      <c r="B13" s="4">
        <v>62.3</v>
      </c>
      <c r="G13" s="6" t="s">
        <v>11</v>
      </c>
    </row>
    <row r="14" spans="1:7" x14ac:dyDescent="0.35">
      <c r="A14" s="3">
        <f t="shared" si="0"/>
        <v>11</v>
      </c>
      <c r="B14" s="4">
        <v>30.9</v>
      </c>
    </row>
    <row r="15" spans="1:7" x14ac:dyDescent="0.35">
      <c r="A15" s="3">
        <f t="shared" si="0"/>
        <v>12</v>
      </c>
      <c r="B15" s="4">
        <v>69.599999999999994</v>
      </c>
    </row>
    <row r="16" spans="1:7" x14ac:dyDescent="0.35">
      <c r="A16" s="3">
        <f t="shared" si="0"/>
        <v>13</v>
      </c>
      <c r="B16" s="4">
        <v>11</v>
      </c>
    </row>
    <row r="17" spans="1:2" x14ac:dyDescent="0.35">
      <c r="A17" s="3">
        <f t="shared" si="0"/>
        <v>14</v>
      </c>
      <c r="B17" s="4">
        <v>56.6</v>
      </c>
    </row>
    <row r="18" spans="1:2" x14ac:dyDescent="0.35">
      <c r="A18" s="3">
        <f t="shared" si="0"/>
        <v>15</v>
      </c>
      <c r="B18" s="4">
        <v>83.4</v>
      </c>
    </row>
    <row r="19" spans="1:2" x14ac:dyDescent="0.35">
      <c r="A19" s="3">
        <f t="shared" si="0"/>
        <v>16</v>
      </c>
      <c r="B19" s="4">
        <v>33.9</v>
      </c>
    </row>
    <row r="20" spans="1:2" x14ac:dyDescent="0.35">
      <c r="A20" s="3">
        <f t="shared" si="0"/>
        <v>17</v>
      </c>
      <c r="B20" s="4">
        <v>75.5</v>
      </c>
    </row>
    <row r="21" spans="1:2" x14ac:dyDescent="0.35">
      <c r="A21" s="3">
        <f t="shared" si="0"/>
        <v>18</v>
      </c>
      <c r="B21" s="4">
        <v>87.3</v>
      </c>
    </row>
    <row r="22" spans="1:2" x14ac:dyDescent="0.35">
      <c r="A22" s="3">
        <f t="shared" si="0"/>
        <v>19</v>
      </c>
      <c r="B22" s="4">
        <v>55.4</v>
      </c>
    </row>
    <row r="23" spans="1:2" x14ac:dyDescent="0.35">
      <c r="A23" s="10">
        <f t="shared" si="0"/>
        <v>20</v>
      </c>
      <c r="B23" s="11">
        <v>95.2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7D73-08AA-48F4-85EC-A70AB6DD8C97}">
  <sheetPr codeName="Sheet22"/>
  <dimension ref="A1:AB25"/>
  <sheetViews>
    <sheetView zoomScaleNormal="100" workbookViewId="0"/>
  </sheetViews>
  <sheetFormatPr defaultRowHeight="14.5" x14ac:dyDescent="0.35"/>
  <cols>
    <col min="1" max="1" width="11.26953125" customWidth="1"/>
    <col min="2" max="2" width="9.54296875" bestFit="1" customWidth="1"/>
    <col min="3" max="3" width="5.1796875" customWidth="1"/>
    <col min="4" max="4" width="8" customWidth="1"/>
    <col min="17" max="17" width="3.7265625" customWidth="1"/>
    <col min="18" max="18" width="27.1796875" customWidth="1"/>
    <col min="19" max="19" width="5.7265625" customWidth="1"/>
    <col min="20" max="20" width="7.26953125" customWidth="1"/>
    <col min="21" max="21" width="9.1796875" customWidth="1"/>
    <col min="22" max="22" width="2.7265625" customWidth="1"/>
    <col min="23" max="23" width="22.26953125" customWidth="1"/>
    <col min="24" max="24" width="5.7265625" customWidth="1"/>
    <col min="25" max="25" width="7.81640625" customWidth="1"/>
    <col min="26" max="26" width="9.1796875" customWidth="1"/>
    <col min="27" max="27" width="2.7265625" customWidth="1"/>
    <col min="28" max="28" width="43.1796875" customWidth="1"/>
  </cols>
  <sheetData>
    <row r="1" spans="1:28" x14ac:dyDescent="0.35">
      <c r="A1" s="1" t="s">
        <v>0</v>
      </c>
      <c r="O1" t="s">
        <v>12</v>
      </c>
      <c r="T1" t="s">
        <v>13</v>
      </c>
      <c r="Y1" t="s">
        <v>14</v>
      </c>
    </row>
    <row r="3" spans="1:28" x14ac:dyDescent="0.35">
      <c r="A3" s="2" t="s">
        <v>15</v>
      </c>
      <c r="B3" s="2" t="s">
        <v>16</v>
      </c>
      <c r="D3" s="2" t="s">
        <v>17</v>
      </c>
      <c r="E3" s="2" t="s">
        <v>18</v>
      </c>
      <c r="O3" t="s">
        <v>10</v>
      </c>
      <c r="P3" s="5">
        <f>COUNTA(A4:A25)</f>
        <v>22</v>
      </c>
      <c r="R3" t="str">
        <f>[2]!FTEXT(P3)</f>
        <v>=COUNTA(A4:A25)</v>
      </c>
      <c r="T3" t="s">
        <v>10</v>
      </c>
      <c r="U3" s="5">
        <f>COUNTA(A4:A25)</f>
        <v>22</v>
      </c>
      <c r="W3" t="str">
        <f>[2]!FTEXT(U3)</f>
        <v>=COUNTA(A4:A25)</v>
      </c>
      <c r="Y3" t="s">
        <v>10</v>
      </c>
      <c r="Z3" s="5">
        <f>COUNTA(A4:A25)</f>
        <v>22</v>
      </c>
      <c r="AB3" t="str">
        <f>[2]!FTEXT(Z3)</f>
        <v>=COUNTA(A4:A25)</v>
      </c>
    </row>
    <row r="4" spans="1:28" x14ac:dyDescent="0.35">
      <c r="A4" t="s">
        <v>19</v>
      </c>
      <c r="B4" s="12">
        <v>16272.01</v>
      </c>
      <c r="O4" t="s">
        <v>20</v>
      </c>
      <c r="P4" s="9">
        <f>1/SQRT(P3)</f>
        <v>0.21320071635561041</v>
      </c>
      <c r="R4" t="str">
        <f>[2]!FTEXT(P4)</f>
        <v>=1/SQRT(P3)</v>
      </c>
      <c r="T4" t="s">
        <v>21</v>
      </c>
      <c r="U4" s="9">
        <v>5</v>
      </c>
      <c r="Y4" t="s">
        <v>21</v>
      </c>
      <c r="Z4" s="9">
        <v>5</v>
      </c>
    </row>
    <row r="5" spans="1:28" x14ac:dyDescent="0.35">
      <c r="A5" t="s">
        <v>22</v>
      </c>
      <c r="B5" s="12">
        <v>16472.37</v>
      </c>
      <c r="C5" s="12"/>
      <c r="D5" s="3">
        <v>1</v>
      </c>
      <c r="E5">
        <f>[2]!ACF($B$4:$B$25,D5)</f>
        <v>0.78179680154351949</v>
      </c>
      <c r="O5" t="s">
        <v>23</v>
      </c>
      <c r="P5" s="9">
        <v>0.05</v>
      </c>
      <c r="T5" t="s">
        <v>23</v>
      </c>
      <c r="U5" s="9">
        <v>0.05</v>
      </c>
      <c r="Y5" t="s">
        <v>23</v>
      </c>
      <c r="Z5" s="9">
        <v>0.05</v>
      </c>
    </row>
    <row r="6" spans="1:28" x14ac:dyDescent="0.35">
      <c r="A6" t="s">
        <v>24</v>
      </c>
      <c r="B6" s="12">
        <v>16776.43</v>
      </c>
      <c r="C6" s="12"/>
      <c r="D6" s="3">
        <f t="shared" ref="D6:D14" si="0">D5+1</f>
        <v>2</v>
      </c>
      <c r="E6">
        <f>[2]!ACF($B$4:$B$25,D6)</f>
        <v>0.57457864721427998</v>
      </c>
      <c r="O6" t="s">
        <v>25</v>
      </c>
      <c r="P6" s="9">
        <f>NORMINV(1-P5/2,0,P4)</f>
        <v>0.41786572553513596</v>
      </c>
      <c r="R6" s="6" t="s">
        <v>26</v>
      </c>
      <c r="T6" t="s">
        <v>25</v>
      </c>
      <c r="U6" s="9">
        <f>CHIINV(U5,U4)</f>
        <v>11.070497693516353</v>
      </c>
      <c r="W6" s="6" t="s">
        <v>27</v>
      </c>
      <c r="Y6" t="s">
        <v>25</v>
      </c>
      <c r="Z6" s="9">
        <f>CHIINV(Z5,Z4)</f>
        <v>11.070497693516353</v>
      </c>
      <c r="AB6" s="6" t="s">
        <v>28</v>
      </c>
    </row>
    <row r="7" spans="1:28" x14ac:dyDescent="0.35">
      <c r="A7" t="s">
        <v>29</v>
      </c>
      <c r="B7" s="12">
        <v>16790.189999999999</v>
      </c>
      <c r="C7" s="12"/>
      <c r="D7" s="3">
        <f t="shared" si="0"/>
        <v>3</v>
      </c>
      <c r="E7">
        <f>[2]!ACF($B$4:$B$25,D7)</f>
        <v>0.45256326880826009</v>
      </c>
      <c r="O7" t="s">
        <v>30</v>
      </c>
      <c r="P7" s="9">
        <v>5</v>
      </c>
      <c r="T7" t="s">
        <v>31</v>
      </c>
      <c r="U7" s="9">
        <f>U3*SUMSQ(E5:E9)</f>
        <v>28.774380355326695</v>
      </c>
      <c r="W7" t="str">
        <f>[2]!FTEXT(U7)</f>
        <v>=U3*SUMSQ(E5:E9)</v>
      </c>
      <c r="Y7" t="s">
        <v>32</v>
      </c>
      <c r="Z7" s="9">
        <f>Z3*(Z3+2)*SUMPRODUCT((E5:E9)^2/(Z3-D5:D9))</f>
        <v>34.602637318596145</v>
      </c>
      <c r="AB7" t="str">
        <f>[2]!FTEXT(Z7)</f>
        <v>=Z3*(Z3+2)*SUMPRODUCT((E5:E9)^2/(Z3-D5:D9))</v>
      </c>
    </row>
    <row r="8" spans="1:28" x14ac:dyDescent="0.35">
      <c r="A8" t="s">
        <v>33</v>
      </c>
      <c r="B8" s="12">
        <v>16912.29</v>
      </c>
      <c r="C8" s="12"/>
      <c r="D8" s="3">
        <f t="shared" si="0"/>
        <v>4</v>
      </c>
      <c r="E8">
        <f>[2]!ACF($B$4:$B$25,D8)</f>
        <v>0.33743448076420746</v>
      </c>
      <c r="O8" t="s">
        <v>18</v>
      </c>
      <c r="P8" s="9">
        <f ca="1">OFFSET(E4,P7,0)</f>
        <v>0.21886977398964905</v>
      </c>
      <c r="R8" t="str">
        <f>[2]!FTEXT(P8)</f>
        <v>=OFFSET(E4,P7,0)</v>
      </c>
      <c r="T8" t="s">
        <v>34</v>
      </c>
      <c r="U8" s="9">
        <f>CHIDIST(U7,U4)</f>
        <v>2.5674342480252713E-5</v>
      </c>
      <c r="W8" s="6" t="s">
        <v>35</v>
      </c>
      <c r="Y8" t="s">
        <v>34</v>
      </c>
      <c r="Z8" s="9">
        <f>CHIDIST(Z7,Z4)</f>
        <v>1.805917875288228E-6</v>
      </c>
      <c r="AB8" s="6" t="s">
        <v>36</v>
      </c>
    </row>
    <row r="9" spans="1:28" x14ac:dyDescent="0.35">
      <c r="A9" t="s">
        <v>37</v>
      </c>
      <c r="B9" s="12">
        <v>17050.75</v>
      </c>
      <c r="C9" s="12"/>
      <c r="D9" s="3">
        <f t="shared" si="0"/>
        <v>5</v>
      </c>
      <c r="E9">
        <f>[2]!ACF($B$4:$B$25,D9)</f>
        <v>0.21886977398964905</v>
      </c>
      <c r="O9" t="s">
        <v>34</v>
      </c>
      <c r="P9" s="9">
        <f ca="1">1-NORMDIST(P8,0,P4,TRUE)</f>
        <v>0.15230672650558075</v>
      </c>
      <c r="R9" s="6" t="s">
        <v>38</v>
      </c>
      <c r="T9" t="s">
        <v>39</v>
      </c>
      <c r="U9" s="13" t="str">
        <f>IF(U8&lt;U5,"yes","no")</f>
        <v>yes</v>
      </c>
      <c r="W9" t="str">
        <f>[2]!FTEXT(U9)</f>
        <v>=IF(U8&lt;U5,"yes","no")</v>
      </c>
      <c r="Y9" t="s">
        <v>39</v>
      </c>
      <c r="Z9" s="13" t="str">
        <f>IF(Z8&lt;Z5,"yes","no")</f>
        <v>yes</v>
      </c>
      <c r="AB9" t="str">
        <f>[2]!FTEXT(Z9)</f>
        <v>=IF(Z8&lt;Z5,"yes","no")</v>
      </c>
    </row>
    <row r="10" spans="1:28" x14ac:dyDescent="0.35">
      <c r="A10" t="s">
        <v>40</v>
      </c>
      <c r="B10" s="12">
        <v>17084.490000000002</v>
      </c>
      <c r="C10" s="12"/>
      <c r="D10" s="3">
        <f t="shared" si="0"/>
        <v>6</v>
      </c>
      <c r="E10">
        <f>[2]!ACF($B$4:$B$25,D10)</f>
        <v>0.1067764098214595</v>
      </c>
      <c r="O10" t="s">
        <v>39</v>
      </c>
      <c r="P10" s="13" t="str">
        <f ca="1">IF(P8&gt;P6,"yes","no")</f>
        <v>no</v>
      </c>
      <c r="R10" t="str">
        <f>[2]!FTEXT(P10)</f>
        <v>=IF(P8&gt;P6,"yes","no")</v>
      </c>
    </row>
    <row r="11" spans="1:28" x14ac:dyDescent="0.35">
      <c r="A11" t="s">
        <v>41</v>
      </c>
      <c r="B11" s="12">
        <v>17131.86</v>
      </c>
      <c r="C11" s="12"/>
      <c r="D11" s="3">
        <f t="shared" si="0"/>
        <v>7</v>
      </c>
      <c r="E11">
        <f>[2]!ACF($B$4:$B$25,D11)</f>
        <v>3.1258322367322497E-2</v>
      </c>
      <c r="T11" t="s">
        <v>31</v>
      </c>
      <c r="U11" s="5">
        <f>[2]!PIERCE(B4:B25,0,U4)</f>
        <v>28.774380355326695</v>
      </c>
      <c r="W11" t="str">
        <f>[2]!FTEXT(U11)</f>
        <v>=PIERCE(B4:B25,0,U4)</v>
      </c>
      <c r="Y11" t="s">
        <v>32</v>
      </c>
      <c r="Z11" s="5">
        <f>[2]!LJUNG(B4:B25,0,Z4)</f>
        <v>34.602637318596145</v>
      </c>
      <c r="AB11" t="str">
        <f>[2]!FTEXT(Z11)</f>
        <v>=LJUNG(B4:B25,0,Z4)</v>
      </c>
    </row>
    <row r="12" spans="1:28" x14ac:dyDescent="0.35">
      <c r="A12" t="s">
        <v>42</v>
      </c>
      <c r="B12" s="12">
        <v>17081.89</v>
      </c>
      <c r="C12" s="12"/>
      <c r="D12" s="3">
        <f t="shared" si="0"/>
        <v>8</v>
      </c>
      <c r="E12">
        <f>[2]!ACF($B$4:$B$25,D12)</f>
        <v>3.9201358342205402E-2</v>
      </c>
      <c r="O12" t="s">
        <v>34</v>
      </c>
      <c r="P12" s="5">
        <f>[2]!BARTEST(B4:B25,0,7)</f>
        <v>0.44171814301777101</v>
      </c>
      <c r="R12" t="str">
        <f>[2]!FTEXT(P12)</f>
        <v>=BARTEST(B4:B25,0,7)</v>
      </c>
      <c r="T12" t="s">
        <v>34</v>
      </c>
      <c r="U12" s="7">
        <f>[2]!BPTEST(B4:B25,0,U4)</f>
        <v>2.5674342480241918E-5</v>
      </c>
      <c r="W12" t="str">
        <f>[2]!FTEXT(U12)</f>
        <v>=BPTEST(B4:B25,0,U4)</v>
      </c>
      <c r="Y12" t="s">
        <v>34</v>
      </c>
      <c r="Z12" s="7">
        <f>[2]!LBTEST(B4:B25,0,Z4)</f>
        <v>1.8059178752416472E-6</v>
      </c>
      <c r="AB12" t="str">
        <f>[2]!FTEXT(Z12)</f>
        <v>=LBTEST(B4:B25,0,Z4)</v>
      </c>
    </row>
    <row r="13" spans="1:28" x14ac:dyDescent="0.35">
      <c r="A13" t="s">
        <v>43</v>
      </c>
      <c r="B13" s="12">
        <v>16924.75</v>
      </c>
      <c r="C13" s="12"/>
      <c r="D13" s="3">
        <f t="shared" si="0"/>
        <v>9</v>
      </c>
      <c r="E13">
        <f>[2]!ACF($B$4:$B$25,D13)</f>
        <v>1.1960334188266756E-2</v>
      </c>
      <c r="O13" t="s">
        <v>34</v>
      </c>
      <c r="P13" s="7">
        <f ca="1">[2]!BARTEST(P8,P3,P7)</f>
        <v>0.15230672650558075</v>
      </c>
      <c r="R13" t="str">
        <f>[2]!FTEXT(P13)</f>
        <v>=BARTEST(P8,P3,P7)</v>
      </c>
    </row>
    <row r="14" spans="1:28" x14ac:dyDescent="0.35">
      <c r="A14" t="s">
        <v>44</v>
      </c>
      <c r="B14" s="12">
        <v>17141.75</v>
      </c>
      <c r="C14" s="12"/>
      <c r="D14" s="10">
        <f t="shared" si="0"/>
        <v>10</v>
      </c>
      <c r="E14" s="14">
        <f>[2]!ACF($B$4:$B$25,D14)</f>
        <v>-9.525792223757315E-2</v>
      </c>
    </row>
    <row r="15" spans="1:28" x14ac:dyDescent="0.35">
      <c r="A15" t="s">
        <v>45</v>
      </c>
      <c r="B15" s="12">
        <v>17215.97</v>
      </c>
      <c r="C15" s="12"/>
      <c r="D15" s="3"/>
    </row>
    <row r="16" spans="1:28" x14ac:dyDescent="0.35">
      <c r="A16" t="s">
        <v>46</v>
      </c>
      <c r="B16" s="12">
        <v>17230.54</v>
      </c>
      <c r="C16" s="12"/>
      <c r="D16" s="3"/>
    </row>
    <row r="17" spans="1:4" x14ac:dyDescent="0.35">
      <c r="A17" t="s">
        <v>47</v>
      </c>
      <c r="B17" s="12">
        <v>17217.11</v>
      </c>
      <c r="C17" s="12"/>
      <c r="D17" s="3"/>
    </row>
    <row r="18" spans="1:4" x14ac:dyDescent="0.35">
      <c r="A18" t="s">
        <v>48</v>
      </c>
      <c r="B18" s="12">
        <v>17168.61</v>
      </c>
      <c r="C18" s="12"/>
      <c r="D18" s="3"/>
    </row>
    <row r="19" spans="1:4" x14ac:dyDescent="0.35">
      <c r="A19" t="s">
        <v>49</v>
      </c>
      <c r="B19" s="12">
        <v>17489.16</v>
      </c>
      <c r="C19" s="12"/>
      <c r="D19" s="3"/>
    </row>
    <row r="20" spans="1:4" x14ac:dyDescent="0.35">
      <c r="A20" t="s">
        <v>50</v>
      </c>
      <c r="B20" s="12">
        <v>17646.7</v>
      </c>
      <c r="C20" s="12"/>
    </row>
    <row r="21" spans="1:4" x14ac:dyDescent="0.35">
      <c r="A21" t="s">
        <v>51</v>
      </c>
      <c r="B21" s="12">
        <v>17623.05</v>
      </c>
      <c r="C21" s="12"/>
    </row>
    <row r="22" spans="1:4" x14ac:dyDescent="0.35">
      <c r="A22" t="s">
        <v>52</v>
      </c>
      <c r="B22" s="12">
        <v>17581.43</v>
      </c>
      <c r="C22" s="12"/>
    </row>
    <row r="23" spans="1:4" x14ac:dyDescent="0.35">
      <c r="A23" t="s">
        <v>53</v>
      </c>
      <c r="B23" s="12">
        <v>17779.52</v>
      </c>
      <c r="C23" s="12"/>
    </row>
    <row r="24" spans="1:4" x14ac:dyDescent="0.35">
      <c r="A24" t="s">
        <v>54</v>
      </c>
      <c r="B24" s="12">
        <v>17755.8</v>
      </c>
      <c r="C24" s="12"/>
    </row>
    <row r="25" spans="1:4" x14ac:dyDescent="0.35">
      <c r="A25" s="14" t="s">
        <v>55</v>
      </c>
      <c r="B25" s="15">
        <v>17663.54</v>
      </c>
      <c r="C25" s="1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ACF 0</vt:lpstr>
      <vt:lpstr>ACF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2025-01-21T21:30:33Z</dcterms:created>
  <dcterms:modified xsi:type="dcterms:W3CDTF">2025-01-21T21:34:00Z</dcterms:modified>
</cp:coreProperties>
</file>