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63" documentId="8_{F8CF2E20-44D0-4FC9-9E39-62A7185FE4C1}" xr6:coauthVersionLast="47" xr6:coauthVersionMax="47" xr10:uidLastSave="{1E4C5BCF-45F4-4ACC-AC41-8971882E2765}"/>
  <bookViews>
    <workbookView xWindow="-110" yWindow="-110" windowWidth="19420" windowHeight="10300" xr2:uid="{BA81C33D-7612-439B-8054-A867500BC99C}"/>
  </bookViews>
  <sheets>
    <sheet name="Title" sheetId="2" r:id="rId1"/>
    <sheet name="Anova gain" sheetId="4" r:id="rId2"/>
    <sheet name="Rep Meas" sheetId="5" r:id="rId3"/>
    <sheet name="ANCOVA" sheetId="6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G21" i="6"/>
  <c r="F21" i="6"/>
  <c r="G19" i="6"/>
  <c r="F19" i="6"/>
  <c r="F19" i="6" a="1"/>
  <c r="G24" i="6" s="1"/>
  <c r="H15" i="6"/>
  <c r="G15" i="6"/>
  <c r="F15" i="6"/>
  <c r="H14" i="6"/>
  <c r="F14" i="6"/>
  <c r="H13" i="6"/>
  <c r="G13" i="6"/>
  <c r="F13" i="6"/>
  <c r="F13" i="6" a="1"/>
  <c r="G14" i="6" s="1"/>
  <c r="H8" i="6"/>
  <c r="O9" i="6"/>
  <c r="O8" i="6"/>
  <c r="P15" i="6" s="1"/>
  <c r="O7" i="6"/>
  <c r="P13" i="6" s="1"/>
  <c r="O7" i="6" a="1"/>
  <c r="N8" i="6"/>
  <c r="O13" i="6" s="1"/>
  <c r="N7" i="6"/>
  <c r="Q7" i="6" s="1"/>
  <c r="N7" i="6" a="1"/>
  <c r="N9" i="6" s="1"/>
  <c r="G7" i="6" a="1"/>
  <c r="G9" i="6" s="1"/>
  <c r="G27" i="5"/>
  <c r="M26" i="5" s="1"/>
  <c r="P26" i="5"/>
  <c r="G26" i="5"/>
  <c r="M19" i="5" s="1"/>
  <c r="P25" i="5"/>
  <c r="P20" i="5"/>
  <c r="P19" i="5"/>
  <c r="P12" i="5"/>
  <c r="P11" i="5"/>
  <c r="L7" i="5"/>
  <c r="K10" i="4"/>
  <c r="I10" i="4"/>
  <c r="K9" i="4"/>
  <c r="J9" i="4"/>
  <c r="I9" i="4"/>
  <c r="J8" i="4"/>
  <c r="I8" i="4"/>
  <c r="K7" i="4"/>
  <c r="J7" i="4"/>
  <c r="I7" i="4"/>
  <c r="K6" i="4"/>
  <c r="I6" i="4"/>
  <c r="K5" i="4"/>
  <c r="J5" i="4"/>
  <c r="I5" i="4"/>
  <c r="I5" i="4" a="1"/>
  <c r="J10" i="4" s="1"/>
  <c r="N15" i="6"/>
  <c r="Q10" i="6"/>
  <c r="H10" i="6"/>
  <c r="H9" i="6" s="1"/>
  <c r="G10" i="6"/>
  <c r="H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L25" i="5"/>
  <c r="M21" i="5"/>
  <c r="L19" i="5"/>
  <c r="N14" i="5"/>
  <c r="L14" i="5" s="1"/>
  <c r="M14" i="5"/>
  <c r="M10" i="5" s="1"/>
  <c r="M13" i="5" s="1"/>
  <c r="M12" i="5"/>
  <c r="N11" i="5"/>
  <c r="M11" i="5"/>
  <c r="L11" i="5"/>
  <c r="M9" i="5"/>
  <c r="N8" i="5"/>
  <c r="M8" i="5"/>
  <c r="L8" i="5"/>
  <c r="M7" i="5"/>
  <c r="I24" i="5"/>
  <c r="H24" i="5"/>
  <c r="G24" i="5"/>
  <c r="I23" i="5"/>
  <c r="H23" i="5"/>
  <c r="G23" i="5"/>
  <c r="F23" i="5"/>
  <c r="I22" i="5"/>
  <c r="H22" i="5"/>
  <c r="G22" i="5"/>
  <c r="F22" i="5"/>
  <c r="I21" i="5"/>
  <c r="H21" i="5"/>
  <c r="G21" i="5"/>
  <c r="F21" i="5"/>
  <c r="H20" i="5"/>
  <c r="G20" i="5"/>
  <c r="I17" i="5"/>
  <c r="H17" i="5"/>
  <c r="G17" i="5"/>
  <c r="I16" i="5"/>
  <c r="H16" i="5"/>
  <c r="G16" i="5"/>
  <c r="F16" i="5"/>
  <c r="I15" i="5"/>
  <c r="H15" i="5"/>
  <c r="G15" i="5"/>
  <c r="F15" i="5"/>
  <c r="I14" i="5"/>
  <c r="H14" i="5"/>
  <c r="G14" i="5"/>
  <c r="F14" i="5"/>
  <c r="H13" i="5"/>
  <c r="G13" i="5"/>
  <c r="G5" i="5"/>
  <c r="I10" i="5"/>
  <c r="H10" i="5"/>
  <c r="G10" i="5"/>
  <c r="I9" i="5"/>
  <c r="H9" i="5"/>
  <c r="G9" i="5"/>
  <c r="F9" i="5"/>
  <c r="I8" i="5"/>
  <c r="H8" i="5"/>
  <c r="G8" i="5"/>
  <c r="F8" i="5"/>
  <c r="I7" i="5"/>
  <c r="H7" i="5"/>
  <c r="G7" i="5"/>
  <c r="F7" i="5"/>
  <c r="H6" i="5"/>
  <c r="G6" i="5"/>
  <c r="O15" i="6" l="1"/>
  <c r="Q9" i="6"/>
  <c r="O14" i="6"/>
  <c r="P9" i="6"/>
  <c r="N14" i="6"/>
  <c r="M20" i="5"/>
  <c r="Q8" i="6"/>
  <c r="F20" i="6"/>
  <c r="P8" i="6"/>
  <c r="P14" i="6"/>
  <c r="K8" i="4"/>
  <c r="G20" i="6"/>
  <c r="G22" i="6"/>
  <c r="M27" i="5"/>
  <c r="J6" i="4"/>
  <c r="G7" i="6"/>
  <c r="F23" i="6"/>
  <c r="M25" i="5"/>
  <c r="N25" i="5" s="1"/>
  <c r="G23" i="6"/>
  <c r="I9" i="6"/>
  <c r="N13" i="6"/>
  <c r="G8" i="6"/>
  <c r="P7" i="6"/>
  <c r="F24" i="6"/>
  <c r="N19" i="5"/>
  <c r="L10" i="5"/>
  <c r="L9" i="5"/>
  <c r="L13" i="5" s="1"/>
  <c r="L27" i="5" l="1"/>
  <c r="Q25" i="5" s="1"/>
  <c r="L21" i="5"/>
  <c r="Q11" i="5"/>
  <c r="I8" i="6"/>
  <c r="J8" i="6" s="1"/>
  <c r="K8" i="6" s="1"/>
  <c r="L8" i="6"/>
  <c r="L7" i="6"/>
  <c r="I7" i="6"/>
  <c r="J7" i="6" s="1"/>
  <c r="K7" i="6" s="1"/>
  <c r="L12" i="5"/>
  <c r="N27" i="5"/>
  <c r="O25" i="5" s="1"/>
  <c r="N13" i="5"/>
  <c r="O11" i="5" s="1"/>
  <c r="U15" i="6"/>
  <c r="U14" i="6"/>
  <c r="V10" i="6"/>
  <c r="R10" i="6"/>
  <c r="S10" i="6" s="1"/>
  <c r="U13" i="6"/>
  <c r="P10" i="6"/>
  <c r="U10" i="6" s="1"/>
  <c r="T10" i="6" s="1"/>
  <c r="N12" i="5"/>
  <c r="Q12" i="5"/>
  <c r="Q8" i="5"/>
  <c r="N9" i="5"/>
  <c r="O8" i="5" s="1"/>
  <c r="P8" i="5" s="1"/>
  <c r="O12" i="5" l="1"/>
  <c r="L26" i="5"/>
  <c r="L20" i="5"/>
  <c r="Q14" i="6"/>
  <c r="Q13" i="6"/>
  <c r="Q15" i="6"/>
  <c r="Q19" i="5"/>
  <c r="N21" i="5"/>
  <c r="O19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4" i="4"/>
  <c r="F3" i="4"/>
  <c r="G13" i="4"/>
  <c r="G12" i="4"/>
  <c r="G11" i="4"/>
  <c r="G10" i="4"/>
  <c r="G9" i="4"/>
  <c r="V13" i="6" l="1"/>
  <c r="R13" i="6"/>
  <c r="V15" i="6"/>
  <c r="R15" i="6"/>
  <c r="V14" i="6"/>
  <c r="R14" i="6"/>
  <c r="Q20" i="5"/>
  <c r="N20" i="5"/>
  <c r="O20" i="5" s="1"/>
  <c r="N26" i="5"/>
  <c r="O26" i="5" s="1"/>
  <c r="Q26" i="5"/>
  <c r="M10" i="4"/>
  <c r="M11" i="4"/>
  <c r="M9" i="4"/>
  <c r="G18" i="4"/>
  <c r="G17" i="4"/>
  <c r="G16" i="4"/>
  <c r="G15" i="4"/>
  <c r="G14" i="4"/>
  <c r="G8" i="4"/>
  <c r="G7" i="4"/>
  <c r="G6" i="4"/>
  <c r="G5" i="4"/>
  <c r="A5" i="4"/>
  <c r="A6" i="4" s="1"/>
  <c r="A7" i="4" s="1"/>
  <c r="A8" i="4" s="1"/>
  <c r="G4" i="4"/>
  <c r="S13" i="6" l="1"/>
  <c r="T13" i="6"/>
  <c r="T14" i="6"/>
  <c r="S14" i="6"/>
  <c r="S15" i="6"/>
  <c r="T15" i="6"/>
  <c r="O15" i="4"/>
  <c r="N10" i="4"/>
  <c r="R10" i="4"/>
  <c r="P10" i="4"/>
  <c r="Q10" i="4"/>
  <c r="O10" i="4"/>
  <c r="R9" i="4"/>
  <c r="N16" i="4" s="1"/>
  <c r="Q9" i="4"/>
  <c r="N9" i="4"/>
  <c r="O17" i="4"/>
  <c r="P9" i="4"/>
  <c r="O9" i="4"/>
  <c r="N17" i="4"/>
  <c r="R11" i="4"/>
  <c r="Q11" i="4"/>
  <c r="N11" i="4"/>
  <c r="P11" i="4"/>
  <c r="O11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O16" i="4" l="1"/>
  <c r="P16" i="4" s="1"/>
  <c r="S9" i="4" s="1"/>
  <c r="U9" i="4" s="1"/>
  <c r="N15" i="4"/>
  <c r="P17" i="4"/>
  <c r="U15" i="4" l="1"/>
  <c r="T15" i="4"/>
  <c r="S11" i="4"/>
  <c r="T11" i="4" s="1"/>
  <c r="S10" i="4"/>
  <c r="U10" i="4" s="1"/>
  <c r="T10" i="4"/>
  <c r="U11" i="4"/>
  <c r="S15" i="4"/>
  <c r="P15" i="4"/>
  <c r="Q15" i="4" s="1"/>
  <c r="R15" i="4" s="1"/>
  <c r="T9" i="4"/>
</calcChain>
</file>

<file path=xl/sharedStrings.xml><?xml version="1.0" encoding="utf-8"?>
<sst xmlns="http://schemas.openxmlformats.org/spreadsheetml/2006/main" count="174" uniqueCount="85">
  <si>
    <t>Id</t>
  </si>
  <si>
    <t>Group</t>
  </si>
  <si>
    <t>Post</t>
  </si>
  <si>
    <t>Pre</t>
  </si>
  <si>
    <t>Control</t>
  </si>
  <si>
    <t>ANCOVA: Single Factor</t>
  </si>
  <si>
    <t>ANCOVA</t>
  </si>
  <si>
    <t>SS</t>
  </si>
  <si>
    <t>df</t>
  </si>
  <si>
    <t>MS</t>
  </si>
  <si>
    <t>F</t>
  </si>
  <si>
    <t>p-value</t>
  </si>
  <si>
    <t>p eta-sq</t>
  </si>
  <si>
    <t>Covariate</t>
  </si>
  <si>
    <t>Between</t>
  </si>
  <si>
    <t>Within</t>
  </si>
  <si>
    <t>Total</t>
  </si>
  <si>
    <t>mean</t>
  </si>
  <si>
    <t>adj mean</t>
  </si>
  <si>
    <t>Homogeneity of Slopes Test</t>
  </si>
  <si>
    <t>Real Statistics Using Excel</t>
  </si>
  <si>
    <t>Updated</t>
  </si>
  <si>
    <t>Copyright © 2013 - 2024 Charles Zaiontz</t>
  </si>
  <si>
    <t>Gain</t>
  </si>
  <si>
    <t>Count</t>
  </si>
  <si>
    <t>Mean</t>
  </si>
  <si>
    <t>Variance</t>
  </si>
  <si>
    <t>Alpha</t>
  </si>
  <si>
    <t>ANOVA</t>
  </si>
  <si>
    <t>P value</t>
  </si>
  <si>
    <t>More Pretest-Posttest Design</t>
  </si>
  <si>
    <t>Treat 1</t>
  </si>
  <si>
    <t>Treat 2</t>
  </si>
  <si>
    <t>Input in Excel Anova format</t>
  </si>
  <si>
    <t>ANOVA: Single Factor</t>
  </si>
  <si>
    <t>DESCRIPTION</t>
  </si>
  <si>
    <t>Sum</t>
  </si>
  <si>
    <t>Std Err</t>
  </si>
  <si>
    <t>Lower</t>
  </si>
  <si>
    <t>Upper</t>
  </si>
  <si>
    <t>Sources</t>
  </si>
  <si>
    <t>Eta-sq</t>
  </si>
  <si>
    <t>RMSSE</t>
  </si>
  <si>
    <t>Omega Sq</t>
  </si>
  <si>
    <t>Between Groups</t>
  </si>
  <si>
    <t>Within Groups</t>
  </si>
  <si>
    <t>COUNT</t>
  </si>
  <si>
    <t>MEAN</t>
  </si>
  <si>
    <t>VARIANCE</t>
  </si>
  <si>
    <t>Mixed Two-way Repeated Measures Anova</t>
  </si>
  <si>
    <t>P Eta-sq</t>
  </si>
  <si>
    <t>Between Subjects</t>
  </si>
  <si>
    <t>- Rows</t>
  </si>
  <si>
    <t>- Error</t>
  </si>
  <si>
    <t>Within Subjects</t>
  </si>
  <si>
    <t>- Columns</t>
  </si>
  <si>
    <t>- Interaction</t>
  </si>
  <si>
    <t>GG epsilon</t>
  </si>
  <si>
    <t>HF epsilon</t>
  </si>
  <si>
    <t>Greenhouse and Geisser</t>
  </si>
  <si>
    <t xml:space="preserve"> P Eta-sq</t>
  </si>
  <si>
    <t>Columns</t>
  </si>
  <si>
    <t>Interaction</t>
  </si>
  <si>
    <t>Error</t>
  </si>
  <si>
    <t>Huyhn and Feldt</t>
  </si>
  <si>
    <t>TUKEY HSD/KRAMER: ANCOVA</t>
  </si>
  <si>
    <t>group</t>
  </si>
  <si>
    <t>count</t>
  </si>
  <si>
    <t>cov mean</t>
  </si>
  <si>
    <t>cov ssbet</t>
  </si>
  <si>
    <t>cov ssw</t>
  </si>
  <si>
    <t>msw</t>
  </si>
  <si>
    <t>q-crit</t>
  </si>
  <si>
    <t>Q TEST</t>
  </si>
  <si>
    <t>group 1</t>
  </si>
  <si>
    <t>group 2</t>
  </si>
  <si>
    <t>std err</t>
  </si>
  <si>
    <t>q-stat</t>
  </si>
  <si>
    <t>lower</t>
  </si>
  <si>
    <t>upper</t>
  </si>
  <si>
    <t>mean-crit</t>
  </si>
  <si>
    <t>ANOVA on Gain</t>
  </si>
  <si>
    <t>Repeated Measures ANOVA</t>
  </si>
  <si>
    <t>Single Factor ANOVA</t>
  </si>
  <si>
    <t>Pretest-Posttest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</si>
</sst>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5" fontId="0" fillId="0" borderId="0" xfId="0" applyNumberFormat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0014-DBCA-489A-87EF-76DE4B11B927}">
  <sheetPr codeName="Sheet2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20</v>
      </c>
    </row>
    <row r="2" spans="1:2" x14ac:dyDescent="0.35">
      <c r="A2" t="s">
        <v>30</v>
      </c>
    </row>
    <row r="4" spans="1:2" x14ac:dyDescent="0.35">
      <c r="A4" t="s">
        <v>21</v>
      </c>
      <c r="B4" s="13">
        <v>45633</v>
      </c>
    </row>
    <row r="6" spans="1:2" x14ac:dyDescent="0.35">
      <c r="A6" s="1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F517-D1CA-4FAD-B2B5-BEAD568F5EFF}">
  <sheetPr codeName="Sheet4"/>
  <dimension ref="A1:U18"/>
  <sheetViews>
    <sheetView workbookViewId="0"/>
  </sheetViews>
  <sheetFormatPr defaultRowHeight="14.5" x14ac:dyDescent="0.35"/>
  <cols>
    <col min="1" max="1" width="4.6328125" customWidth="1"/>
    <col min="2" max="2" width="7.6328125" customWidth="1"/>
    <col min="3" max="5" width="5.6328125" customWidth="1"/>
    <col min="6" max="6" width="7.1796875" customWidth="1"/>
    <col min="7" max="7" width="5.6328125" customWidth="1"/>
  </cols>
  <sheetData>
    <row r="1" spans="1:21" x14ac:dyDescent="0.35">
      <c r="A1" t="s">
        <v>81</v>
      </c>
    </row>
    <row r="3" spans="1:21" x14ac:dyDescent="0.35">
      <c r="A3" s="11" t="s">
        <v>0</v>
      </c>
      <c r="B3" s="12" t="s">
        <v>1</v>
      </c>
      <c r="C3" s="11" t="s">
        <v>3</v>
      </c>
      <c r="D3" s="11" t="s">
        <v>2</v>
      </c>
      <c r="E3" s="7"/>
      <c r="F3" s="11" t="str">
        <f>B3</f>
        <v>Group</v>
      </c>
      <c r="G3" s="11" t="s">
        <v>23</v>
      </c>
      <c r="I3" t="s">
        <v>33</v>
      </c>
    </row>
    <row r="4" spans="1:21" x14ac:dyDescent="0.35">
      <c r="A4" s="7">
        <v>1</v>
      </c>
      <c r="B4" s="8" t="s">
        <v>31</v>
      </c>
      <c r="C4" s="7">
        <v>25</v>
      </c>
      <c r="D4" s="7">
        <v>75</v>
      </c>
      <c r="E4" s="7"/>
      <c r="F4" s="7" t="str">
        <f>B4</f>
        <v>Treat 1</v>
      </c>
      <c r="G4" s="7">
        <f>D4-C4</f>
        <v>50</v>
      </c>
    </row>
    <row r="5" spans="1:21" x14ac:dyDescent="0.35">
      <c r="A5" s="7">
        <f>A4+1</f>
        <v>2</v>
      </c>
      <c r="B5" s="8" t="s">
        <v>31</v>
      </c>
      <c r="C5" s="7">
        <v>20</v>
      </c>
      <c r="D5" s="7">
        <v>45</v>
      </c>
      <c r="E5" s="7"/>
      <c r="F5" s="7" t="str">
        <f t="shared" ref="F5:F18" si="0">B5</f>
        <v>Treat 1</v>
      </c>
      <c r="G5" s="7">
        <f t="shared" ref="G5:G13" si="1">D5-C5</f>
        <v>25</v>
      </c>
      <c r="I5" t="e">
        <f t="array" aca="1" ref="I5:K10" ca="1">StdAnova1(F4:G18)</f>
        <v>#NAME?</v>
      </c>
      <c r="J5" t="e">
        <f ca="1"/>
        <v>#NAME?</v>
      </c>
      <c r="K5" t="e">
        <f ca="1"/>
        <v>#NAME?</v>
      </c>
      <c r="M5" t="s">
        <v>34</v>
      </c>
    </row>
    <row r="6" spans="1:21" x14ac:dyDescent="0.35">
      <c r="A6" s="7">
        <f t="shared" ref="A6:A17" si="2">A5+1</f>
        <v>3</v>
      </c>
      <c r="B6" s="8" t="s">
        <v>31</v>
      </c>
      <c r="C6" s="7">
        <v>60</v>
      </c>
      <c r="D6" s="7">
        <v>80</v>
      </c>
      <c r="E6" s="7"/>
      <c r="F6" s="7" t="str">
        <f t="shared" si="0"/>
        <v>Treat 1</v>
      </c>
      <c r="G6" s="7">
        <f t="shared" si="1"/>
        <v>20</v>
      </c>
      <c r="I6" s="15" t="e">
        <f ca="1"/>
        <v>#NAME?</v>
      </c>
      <c r="J6" s="19" t="e">
        <f ca="1"/>
        <v>#NAME?</v>
      </c>
      <c r="K6" s="16" t="e">
        <f ca="1"/>
        <v>#NAME?</v>
      </c>
    </row>
    <row r="7" spans="1:21" ht="15" thickBot="1" x14ac:dyDescent="0.4">
      <c r="A7" s="7">
        <f t="shared" si="2"/>
        <v>4</v>
      </c>
      <c r="B7" s="8" t="s">
        <v>31</v>
      </c>
      <c r="C7" s="7">
        <v>25</v>
      </c>
      <c r="D7" s="7">
        <v>65</v>
      </c>
      <c r="E7" s="7"/>
      <c r="F7" s="7" t="str">
        <f t="shared" si="0"/>
        <v>Treat 1</v>
      </c>
      <c r="G7" s="7">
        <f t="shared" si="1"/>
        <v>40</v>
      </c>
      <c r="I7" s="20" t="e">
        <f ca="1"/>
        <v>#NAME?</v>
      </c>
      <c r="J7" t="e">
        <f ca="1"/>
        <v>#NAME?</v>
      </c>
      <c r="K7" s="21" t="e">
        <f ca="1"/>
        <v>#NAME?</v>
      </c>
      <c r="M7" t="s">
        <v>35</v>
      </c>
      <c r="R7" t="s">
        <v>27</v>
      </c>
      <c r="S7">
        <v>0.05</v>
      </c>
    </row>
    <row r="8" spans="1:21" ht="15" thickTop="1" x14ac:dyDescent="0.35">
      <c r="A8" s="7">
        <f t="shared" si="2"/>
        <v>5</v>
      </c>
      <c r="B8" s="8" t="s">
        <v>31</v>
      </c>
      <c r="C8" s="7">
        <v>15</v>
      </c>
      <c r="D8" s="7">
        <v>55</v>
      </c>
      <c r="E8" s="7"/>
      <c r="F8" s="7" t="str">
        <f t="shared" si="0"/>
        <v>Treat 1</v>
      </c>
      <c r="G8" s="7">
        <f t="shared" si="1"/>
        <v>40</v>
      </c>
      <c r="I8" s="20" t="e">
        <f ca="1"/>
        <v>#NAME?</v>
      </c>
      <c r="J8" t="e">
        <f ca="1"/>
        <v>#NAME?</v>
      </c>
      <c r="K8" s="21" t="e">
        <f ca="1"/>
        <v>#NAME?</v>
      </c>
      <c r="M8" s="1" t="s">
        <v>1</v>
      </c>
      <c r="N8" s="1" t="s">
        <v>24</v>
      </c>
      <c r="O8" s="1" t="s">
        <v>36</v>
      </c>
      <c r="P8" s="1" t="s">
        <v>25</v>
      </c>
      <c r="Q8" s="1" t="s">
        <v>26</v>
      </c>
      <c r="R8" s="1" t="s">
        <v>7</v>
      </c>
      <c r="S8" s="1" t="s">
        <v>37</v>
      </c>
      <c r="T8" s="1" t="s">
        <v>38</v>
      </c>
      <c r="U8" s="1" t="s">
        <v>39</v>
      </c>
    </row>
    <row r="9" spans="1:21" x14ac:dyDescent="0.35">
      <c r="A9" s="7">
        <f t="shared" si="2"/>
        <v>6</v>
      </c>
      <c r="B9" s="8" t="s">
        <v>32</v>
      </c>
      <c r="C9" s="7">
        <v>30</v>
      </c>
      <c r="D9" s="7">
        <v>50</v>
      </c>
      <c r="F9" s="7" t="str">
        <f t="shared" si="0"/>
        <v>Treat 2</v>
      </c>
      <c r="G9" s="7">
        <f t="shared" si="1"/>
        <v>20</v>
      </c>
      <c r="I9" s="20" t="e">
        <f ca="1"/>
        <v>#NAME?</v>
      </c>
      <c r="J9" t="e">
        <f ca="1"/>
        <v>#NAME?</v>
      </c>
      <c r="K9" s="21" t="e">
        <f ca="1"/>
        <v>#NAME?</v>
      </c>
      <c r="M9" t="e">
        <f ca="1">I5</f>
        <v>#NAME?</v>
      </c>
      <c r="N9">
        <f ca="1">COUNT(I6:I10)</f>
        <v>0</v>
      </c>
      <c r="O9" t="e">
        <f ca="1">SUM(I6:I10)</f>
        <v>#NAME?</v>
      </c>
      <c r="P9" t="e">
        <f ca="1">AVERAGE(I6:I10)</f>
        <v>#NAME?</v>
      </c>
      <c r="Q9" t="e">
        <f ca="1">_xlfn.VAR.S(I6:I10)</f>
        <v>#NAME?</v>
      </c>
      <c r="R9" t="e">
        <f ca="1">DEVSQ(I6:I10)</f>
        <v>#NAME?</v>
      </c>
      <c r="S9" t="e">
        <f ca="1">SQRT(P16/N9)</f>
        <v>#NAME?</v>
      </c>
      <c r="T9" t="e">
        <f ca="1">P9-S9*_xlfn.T.INV.2T(S7,O16)</f>
        <v>#NAME?</v>
      </c>
      <c r="U9" t="e">
        <f ca="1">P9+S9*_xlfn.T.INV.2T(S7,O16)</f>
        <v>#NAME?</v>
      </c>
    </row>
    <row r="10" spans="1:21" x14ac:dyDescent="0.35">
      <c r="A10" s="7">
        <f t="shared" si="2"/>
        <v>7</v>
      </c>
      <c r="B10" s="8" t="s">
        <v>32</v>
      </c>
      <c r="C10" s="7">
        <v>40</v>
      </c>
      <c r="D10" s="7">
        <v>25</v>
      </c>
      <c r="F10" s="7" t="str">
        <f t="shared" si="0"/>
        <v>Treat 2</v>
      </c>
      <c r="G10" s="7">
        <f t="shared" si="1"/>
        <v>-15</v>
      </c>
      <c r="I10" s="17" t="e">
        <f ca="1"/>
        <v>#NAME?</v>
      </c>
      <c r="J10" s="22" t="e">
        <f ca="1"/>
        <v>#NAME?</v>
      </c>
      <c r="K10" s="18" t="e">
        <f ca="1"/>
        <v>#NAME?</v>
      </c>
      <c r="M10" t="e">
        <f ca="1">J5</f>
        <v>#NAME?</v>
      </c>
      <c r="N10">
        <f ca="1">COUNT(J6:J10)</f>
        <v>0</v>
      </c>
      <c r="O10" t="e">
        <f ca="1">SUM(J6:J10)</f>
        <v>#NAME?</v>
      </c>
      <c r="P10" t="e">
        <f ca="1">AVERAGE(J6:J10)</f>
        <v>#NAME?</v>
      </c>
      <c r="Q10" t="e">
        <f ca="1">_xlfn.VAR.S(J6:J10)</f>
        <v>#NAME?</v>
      </c>
      <c r="R10" t="e">
        <f ca="1">DEVSQ(J6:J10)</f>
        <v>#NAME?</v>
      </c>
      <c r="S10" t="e">
        <f ca="1">SQRT(P16/N10)</f>
        <v>#NAME?</v>
      </c>
      <c r="T10" t="e">
        <f ca="1">P10-S10*_xlfn.T.INV.2T(S7,O16)</f>
        <v>#NAME?</v>
      </c>
      <c r="U10" t="e">
        <f ca="1">P10+S10*_xlfn.T.INV.2T(S7,O16)</f>
        <v>#NAME?</v>
      </c>
    </row>
    <row r="11" spans="1:21" x14ac:dyDescent="0.35">
      <c r="A11" s="7">
        <f t="shared" si="2"/>
        <v>8</v>
      </c>
      <c r="B11" s="8" t="s">
        <v>32</v>
      </c>
      <c r="C11" s="7">
        <v>50</v>
      </c>
      <c r="D11" s="7">
        <v>65</v>
      </c>
      <c r="F11" s="7" t="str">
        <f t="shared" si="0"/>
        <v>Treat 2</v>
      </c>
      <c r="G11" s="7">
        <f t="shared" si="1"/>
        <v>15</v>
      </c>
      <c r="M11" t="e">
        <f ca="1">K5</f>
        <v>#NAME?</v>
      </c>
      <c r="N11">
        <f ca="1">COUNT(K6:K10)</f>
        <v>0</v>
      </c>
      <c r="O11" t="e">
        <f ca="1">SUM(K6:K10)</f>
        <v>#NAME?</v>
      </c>
      <c r="P11" t="e">
        <f ca="1">AVERAGE(K6:K10)</f>
        <v>#NAME?</v>
      </c>
      <c r="Q11" t="e">
        <f ca="1">_xlfn.VAR.S(K6:K10)</f>
        <v>#NAME?</v>
      </c>
      <c r="R11" t="e">
        <f ca="1">DEVSQ(K6:K10)</f>
        <v>#NAME?</v>
      </c>
      <c r="S11" t="e">
        <f ca="1">SQRT(P16/N11)</f>
        <v>#NAME?</v>
      </c>
      <c r="T11" t="e">
        <f ca="1">P11-S11*_xlfn.T.INV.2T(S7,O16)</f>
        <v>#NAME?</v>
      </c>
      <c r="U11" t="e">
        <f ca="1">P11+S11*_xlfn.T.INV.2T(S7,O16)</f>
        <v>#NAME?</v>
      </c>
    </row>
    <row r="12" spans="1:21" x14ac:dyDescent="0.35">
      <c r="A12" s="7">
        <f t="shared" si="2"/>
        <v>9</v>
      </c>
      <c r="B12" s="8" t="s">
        <v>32</v>
      </c>
      <c r="C12" s="7">
        <v>45</v>
      </c>
      <c r="D12" s="7">
        <v>55</v>
      </c>
      <c r="F12" s="7" t="str">
        <f t="shared" si="0"/>
        <v>Treat 2</v>
      </c>
      <c r="G12" s="7">
        <f t="shared" si="1"/>
        <v>10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 ht="15" thickBot="1" x14ac:dyDescent="0.4">
      <c r="A13" s="7">
        <f t="shared" si="2"/>
        <v>10</v>
      </c>
      <c r="B13" s="8" t="s">
        <v>32</v>
      </c>
      <c r="C13" s="7">
        <v>25</v>
      </c>
      <c r="D13" s="7">
        <v>30</v>
      </c>
      <c r="F13" s="7" t="str">
        <f t="shared" si="0"/>
        <v>Treat 2</v>
      </c>
      <c r="G13" s="7">
        <f t="shared" si="1"/>
        <v>5</v>
      </c>
      <c r="M13" t="s">
        <v>28</v>
      </c>
    </row>
    <row r="14" spans="1:21" ht="15" thickTop="1" x14ac:dyDescent="0.35">
      <c r="A14" s="7">
        <f t="shared" si="2"/>
        <v>11</v>
      </c>
      <c r="B14" s="8" t="s">
        <v>4</v>
      </c>
      <c r="C14" s="7">
        <v>50</v>
      </c>
      <c r="D14" s="7">
        <v>30</v>
      </c>
      <c r="E14" s="7"/>
      <c r="F14" s="7" t="str">
        <f t="shared" si="0"/>
        <v>Control</v>
      </c>
      <c r="G14" s="7">
        <f>D14-C14</f>
        <v>-20</v>
      </c>
      <c r="M14" s="1" t="s">
        <v>40</v>
      </c>
      <c r="N14" s="1" t="s">
        <v>7</v>
      </c>
      <c r="O14" s="1" t="s">
        <v>8</v>
      </c>
      <c r="P14" s="1" t="s">
        <v>9</v>
      </c>
      <c r="Q14" s="1" t="s">
        <v>10</v>
      </c>
      <c r="R14" s="1" t="s">
        <v>29</v>
      </c>
      <c r="S14" s="1" t="s">
        <v>41</v>
      </c>
      <c r="T14" s="1" t="s">
        <v>42</v>
      </c>
      <c r="U14" s="1" t="s">
        <v>43</v>
      </c>
    </row>
    <row r="15" spans="1:21" x14ac:dyDescent="0.35">
      <c r="A15" s="7">
        <f t="shared" si="2"/>
        <v>12</v>
      </c>
      <c r="B15" s="8" t="s">
        <v>4</v>
      </c>
      <c r="C15" s="7">
        <v>15</v>
      </c>
      <c r="D15" s="7">
        <v>15</v>
      </c>
      <c r="E15" s="7"/>
      <c r="F15" s="7" t="str">
        <f t="shared" si="0"/>
        <v>Control</v>
      </c>
      <c r="G15" s="7">
        <f>D15-C15</f>
        <v>0</v>
      </c>
      <c r="M15" t="s">
        <v>44</v>
      </c>
      <c r="N15" t="e">
        <f ca="1">N17-N16</f>
        <v>#NAME?</v>
      </c>
      <c r="O15">
        <f ca="1">COUNTA(M9:M11)-1</f>
        <v>2</v>
      </c>
      <c r="P15" t="e">
        <f ca="1">N15/O15</f>
        <v>#NAME?</v>
      </c>
      <c r="Q15" t="e">
        <f ca="1">P15/P16</f>
        <v>#NAME?</v>
      </c>
      <c r="R15" t="e">
        <f ca="1">_xlfn.F.DIST.RT(Q15,O15,O16)</f>
        <v>#NAME?</v>
      </c>
      <c r="S15" t="e">
        <f ca="1">N15/N17</f>
        <v>#NAME?</v>
      </c>
      <c r="T15" t="e">
        <f ca="1">SQRT(DEVSQ(P9:P11)/(P16*O15))</f>
        <v>#NAME?</v>
      </c>
      <c r="U15" t="e">
        <f ca="1">(N17-O17*P16)/(N17+P16)</f>
        <v>#NAME?</v>
      </c>
    </row>
    <row r="16" spans="1:21" x14ac:dyDescent="0.35">
      <c r="A16" s="7">
        <f t="shared" si="2"/>
        <v>13</v>
      </c>
      <c r="B16" s="8" t="s">
        <v>4</v>
      </c>
      <c r="C16" s="7">
        <v>50</v>
      </c>
      <c r="D16" s="7">
        <v>35</v>
      </c>
      <c r="E16" s="7"/>
      <c r="F16" s="7" t="str">
        <f t="shared" si="0"/>
        <v>Control</v>
      </c>
      <c r="G16" s="7">
        <f>D16-C16</f>
        <v>-15</v>
      </c>
      <c r="M16" t="s">
        <v>45</v>
      </c>
      <c r="N16" t="e">
        <f ca="1">SUM(R9:R11)</f>
        <v>#NAME?</v>
      </c>
      <c r="O16">
        <f ca="1">O17-O15</f>
        <v>-3</v>
      </c>
      <c r="P16" t="e">
        <f ca="1">N16/O16</f>
        <v>#NAME?</v>
      </c>
    </row>
    <row r="17" spans="1:21" x14ac:dyDescent="0.35">
      <c r="A17" s="7">
        <f t="shared" si="2"/>
        <v>14</v>
      </c>
      <c r="B17" s="8" t="s">
        <v>4</v>
      </c>
      <c r="C17" s="7">
        <v>35</v>
      </c>
      <c r="D17" s="7">
        <v>50</v>
      </c>
      <c r="E17" s="7"/>
      <c r="F17" s="7" t="str">
        <f t="shared" si="0"/>
        <v>Control</v>
      </c>
      <c r="G17" s="7">
        <f>D17-C17</f>
        <v>15</v>
      </c>
      <c r="M17" s="2" t="s">
        <v>16</v>
      </c>
      <c r="N17" s="2" t="e">
        <f ca="1">DEVSQ(I6:K10)</f>
        <v>#NAME?</v>
      </c>
      <c r="O17" s="2">
        <f ca="1">COUNT(I6:K10)-1</f>
        <v>-1</v>
      </c>
      <c r="P17" s="2" t="e">
        <f ca="1">N17/O17</f>
        <v>#NAME?</v>
      </c>
      <c r="Q17" s="2"/>
      <c r="R17" s="2"/>
      <c r="S17" s="2"/>
      <c r="T17" s="2"/>
      <c r="U17" s="2"/>
    </row>
    <row r="18" spans="1:21" x14ac:dyDescent="0.35">
      <c r="A18" s="9">
        <f>A17+1</f>
        <v>15</v>
      </c>
      <c r="B18" s="10" t="s">
        <v>4</v>
      </c>
      <c r="C18" s="9">
        <v>25</v>
      </c>
      <c r="D18" s="9">
        <v>35</v>
      </c>
      <c r="E18" s="7"/>
      <c r="F18" s="9" t="str">
        <f t="shared" si="0"/>
        <v>Control</v>
      </c>
      <c r="G18" s="9">
        <f>D18-C18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BC81-4544-468D-929C-DB432C939986}">
  <sheetPr codeName="Sheet5"/>
  <dimension ref="A1:Q28"/>
  <sheetViews>
    <sheetView workbookViewId="0"/>
  </sheetViews>
  <sheetFormatPr defaultRowHeight="14.5" x14ac:dyDescent="0.35"/>
  <cols>
    <col min="1" max="1" width="4.6328125" customWidth="1"/>
    <col min="2" max="2" width="7.6328125" customWidth="1"/>
    <col min="3" max="5" width="5.6328125" customWidth="1"/>
  </cols>
  <sheetData>
    <row r="1" spans="1:17" x14ac:dyDescent="0.35">
      <c r="A1" t="s">
        <v>82</v>
      </c>
    </row>
    <row r="3" spans="1:17" x14ac:dyDescent="0.35">
      <c r="A3" s="11" t="s">
        <v>0</v>
      </c>
      <c r="B3" s="12" t="s">
        <v>1</v>
      </c>
      <c r="C3" s="11" t="s">
        <v>3</v>
      </c>
      <c r="D3" s="11" t="s">
        <v>2</v>
      </c>
      <c r="E3" s="7"/>
      <c r="K3" t="s">
        <v>49</v>
      </c>
    </row>
    <row r="4" spans="1:17" x14ac:dyDescent="0.35">
      <c r="A4" s="7">
        <v>1</v>
      </c>
      <c r="B4" s="8" t="s">
        <v>31</v>
      </c>
      <c r="C4" s="7">
        <v>25</v>
      </c>
      <c r="D4" s="7">
        <v>75</v>
      </c>
      <c r="E4" s="7"/>
    </row>
    <row r="5" spans="1:17" ht="15" thickBot="1" x14ac:dyDescent="0.4">
      <c r="A5" s="7">
        <f>A4+1</f>
        <v>2</v>
      </c>
      <c r="B5" s="8" t="s">
        <v>31</v>
      </c>
      <c r="C5" s="7">
        <v>20</v>
      </c>
      <c r="D5" s="7">
        <v>45</v>
      </c>
      <c r="E5" s="7"/>
      <c r="F5" t="s">
        <v>46</v>
      </c>
      <c r="G5" t="str">
        <f>IF(COUNTIF(G7:H9,G7)=COUNT(G7:H9),"balanced","unbalanced")</f>
        <v>balanced</v>
      </c>
      <c r="K5" t="s">
        <v>28</v>
      </c>
      <c r="O5" s="7" t="s">
        <v>27</v>
      </c>
      <c r="P5" s="7">
        <v>0.05</v>
      </c>
    </row>
    <row r="6" spans="1:17" ht="15" thickTop="1" x14ac:dyDescent="0.35">
      <c r="A6" s="7">
        <f t="shared" ref="A6:A17" si="0">A5+1</f>
        <v>3</v>
      </c>
      <c r="B6" s="8" t="s">
        <v>31</v>
      </c>
      <c r="C6" s="7">
        <v>60</v>
      </c>
      <c r="D6" s="7">
        <v>80</v>
      </c>
      <c r="E6" s="7"/>
      <c r="G6" s="7" t="str">
        <f>C3</f>
        <v>Pre</v>
      </c>
      <c r="H6" s="7" t="str">
        <f>D3</f>
        <v>Post</v>
      </c>
      <c r="K6" s="1"/>
      <c r="L6" s="1" t="s">
        <v>7</v>
      </c>
      <c r="M6" s="1" t="s">
        <v>8</v>
      </c>
      <c r="N6" s="1" t="s">
        <v>9</v>
      </c>
      <c r="O6" s="1" t="s">
        <v>10</v>
      </c>
      <c r="P6" s="1" t="s">
        <v>29</v>
      </c>
      <c r="Q6" s="1" t="s">
        <v>50</v>
      </c>
    </row>
    <row r="7" spans="1:17" x14ac:dyDescent="0.35">
      <c r="A7" s="7">
        <f t="shared" si="0"/>
        <v>4</v>
      </c>
      <c r="B7" s="8" t="s">
        <v>31</v>
      </c>
      <c r="C7" s="7">
        <v>25</v>
      </c>
      <c r="D7" s="7">
        <v>65</v>
      </c>
      <c r="E7" s="7"/>
      <c r="F7" t="str">
        <f>B4</f>
        <v>Treat 1</v>
      </c>
      <c r="G7" s="15">
        <f>COUNT(C4:C8)</f>
        <v>5</v>
      </c>
      <c r="H7" s="16">
        <f>COUNT(D4:D8)</f>
        <v>5</v>
      </c>
      <c r="I7">
        <f>COUNT(C4:D8)</f>
        <v>10</v>
      </c>
      <c r="K7" t="s">
        <v>51</v>
      </c>
      <c r="L7" t="e">
        <f ca="1">DEVSQ(MEANROW(C4:D18))*(M11+1)</f>
        <v>#NAME?</v>
      </c>
      <c r="M7">
        <f>G10-1</f>
        <v>14</v>
      </c>
    </row>
    <row r="8" spans="1:17" x14ac:dyDescent="0.35">
      <c r="A8" s="7">
        <f t="shared" si="0"/>
        <v>5</v>
      </c>
      <c r="B8" s="8" t="s">
        <v>31</v>
      </c>
      <c r="C8" s="7">
        <v>15</v>
      </c>
      <c r="D8" s="7">
        <v>55</v>
      </c>
      <c r="E8" s="7"/>
      <c r="F8" t="str">
        <f>B9</f>
        <v>Treat 2</v>
      </c>
      <c r="G8" s="20">
        <f>COUNT(C9:C13)</f>
        <v>5</v>
      </c>
      <c r="H8" s="21">
        <f>COUNT(D9:D13)</f>
        <v>5</v>
      </c>
      <c r="I8">
        <f>COUNT(C9:D13)</f>
        <v>10</v>
      </c>
      <c r="K8" t="s">
        <v>52</v>
      </c>
      <c r="L8">
        <f>DEVSQ(I14:I16)*I7</f>
        <v>791.66666666666674</v>
      </c>
      <c r="M8">
        <f>COUNT(I14:I16)-1</f>
        <v>2</v>
      </c>
      <c r="N8">
        <f>L8/M8</f>
        <v>395.83333333333337</v>
      </c>
      <c r="O8" t="e">
        <f ca="1">N8/N9</f>
        <v>#NAME?</v>
      </c>
      <c r="P8" t="e">
        <f ca="1">_xlfn.F.DIST.RT(O8,M8,M9)</f>
        <v>#NAME?</v>
      </c>
      <c r="Q8" t="e">
        <f ca="1">L8/(L8+L9)</f>
        <v>#NAME?</v>
      </c>
    </row>
    <row r="9" spans="1:17" x14ac:dyDescent="0.35">
      <c r="A9" s="7">
        <f t="shared" si="0"/>
        <v>6</v>
      </c>
      <c r="B9" s="8" t="s">
        <v>32</v>
      </c>
      <c r="C9" s="7">
        <v>30</v>
      </c>
      <c r="D9" s="7">
        <v>50</v>
      </c>
      <c r="F9" t="str">
        <f>B14</f>
        <v>Control</v>
      </c>
      <c r="G9" s="17">
        <f>COUNT(C14:C18)</f>
        <v>5</v>
      </c>
      <c r="H9" s="18">
        <f>COUNT(D14:D18)</f>
        <v>5</v>
      </c>
      <c r="I9">
        <f>COUNT(C14:D18)</f>
        <v>10</v>
      </c>
      <c r="K9" t="s">
        <v>53</v>
      </c>
      <c r="L9" t="e">
        <f ca="1">L7-L8</f>
        <v>#NAME?</v>
      </c>
      <c r="M9">
        <f>M7-M8</f>
        <v>12</v>
      </c>
      <c r="N9" t="e">
        <f ca="1">L9/M9</f>
        <v>#NAME?</v>
      </c>
    </row>
    <row r="10" spans="1:17" x14ac:dyDescent="0.35">
      <c r="A10" s="7">
        <f t="shared" si="0"/>
        <v>7</v>
      </c>
      <c r="B10" s="8" t="s">
        <v>32</v>
      </c>
      <c r="C10" s="7">
        <v>40</v>
      </c>
      <c r="D10" s="7">
        <v>25</v>
      </c>
      <c r="G10">
        <f>COUNT(C4:C18)</f>
        <v>15</v>
      </c>
      <c r="H10">
        <f>COUNT(D4:D18)</f>
        <v>15</v>
      </c>
      <c r="I10">
        <f>COUNT(C4:D18)</f>
        <v>30</v>
      </c>
      <c r="K10" t="s">
        <v>54</v>
      </c>
      <c r="L10" t="e">
        <f ca="1">L14-L7</f>
        <v>#NAME?</v>
      </c>
      <c r="M10">
        <f>M14-M7</f>
        <v>15</v>
      </c>
    </row>
    <row r="11" spans="1:17" x14ac:dyDescent="0.35">
      <c r="A11" s="7">
        <f t="shared" si="0"/>
        <v>8</v>
      </c>
      <c r="B11" s="8" t="s">
        <v>32</v>
      </c>
      <c r="C11" s="7">
        <v>50</v>
      </c>
      <c r="D11" s="7">
        <v>65</v>
      </c>
      <c r="K11" t="s">
        <v>55</v>
      </c>
      <c r="L11">
        <f>DEVSQ(G17:H17)*G10</f>
        <v>1333.3333333333337</v>
      </c>
      <c r="M11">
        <f>COUNT(G17:H17)-1</f>
        <v>1</v>
      </c>
      <c r="N11">
        <f>L11/M11</f>
        <v>1333.3333333333337</v>
      </c>
      <c r="O11" t="e">
        <f ca="1">N11/N13</f>
        <v>#NAME?</v>
      </c>
      <c r="P11" t="e">
        <f ca="1">F_DIST_RT(O11,M11,M13)</f>
        <v>#NAME?</v>
      </c>
      <c r="Q11" t="e">
        <f ca="1">L11/(L11+L13)</f>
        <v>#NAME?</v>
      </c>
    </row>
    <row r="12" spans="1:17" x14ac:dyDescent="0.35">
      <c r="A12" s="7">
        <f t="shared" si="0"/>
        <v>9</v>
      </c>
      <c r="B12" s="8" t="s">
        <v>32</v>
      </c>
      <c r="C12" s="7">
        <v>45</v>
      </c>
      <c r="D12" s="7">
        <v>55</v>
      </c>
      <c r="F12" t="s">
        <v>47</v>
      </c>
      <c r="K12" t="s">
        <v>56</v>
      </c>
      <c r="L12" t="e">
        <f ca="1">L10-L11-L13</f>
        <v>#NAME?</v>
      </c>
      <c r="M12">
        <f>M8*M11</f>
        <v>2</v>
      </c>
      <c r="N12" t="e">
        <f ca="1">L12/M12</f>
        <v>#NAME?</v>
      </c>
      <c r="O12" t="e">
        <f ca="1">N12/N13</f>
        <v>#NAME?</v>
      </c>
      <c r="P12" t="e">
        <f ca="1">F_DIST_RT(O12,M12,M13)</f>
        <v>#NAME?</v>
      </c>
      <c r="Q12" t="e">
        <f ca="1">L12/(L12+L13)</f>
        <v>#NAME?</v>
      </c>
    </row>
    <row r="13" spans="1:17" x14ac:dyDescent="0.35">
      <c r="A13" s="7">
        <f t="shared" si="0"/>
        <v>10</v>
      </c>
      <c r="B13" s="8" t="s">
        <v>32</v>
      </c>
      <c r="C13" s="7">
        <v>25</v>
      </c>
      <c r="D13" s="7">
        <v>30</v>
      </c>
      <c r="G13" s="7" t="str">
        <f>C3</f>
        <v>Pre</v>
      </c>
      <c r="H13" s="7" t="str">
        <f>D3</f>
        <v>Post</v>
      </c>
      <c r="K13" t="s">
        <v>53</v>
      </c>
      <c r="L13" t="e">
        <f ca="1">SUM(G21:H23)*(G7-1)-L9</f>
        <v>#NAME?</v>
      </c>
      <c r="M13">
        <f>M10-M11-M12</f>
        <v>12</v>
      </c>
      <c r="N13" t="e">
        <f ca="1">L13/M13</f>
        <v>#NAME?</v>
      </c>
    </row>
    <row r="14" spans="1:17" x14ac:dyDescent="0.35">
      <c r="A14" s="7">
        <f t="shared" si="0"/>
        <v>11</v>
      </c>
      <c r="B14" s="8" t="s">
        <v>4</v>
      </c>
      <c r="C14" s="7">
        <v>50</v>
      </c>
      <c r="D14" s="7">
        <v>30</v>
      </c>
      <c r="E14" s="7"/>
      <c r="F14" t="str">
        <f>B4</f>
        <v>Treat 1</v>
      </c>
      <c r="G14" s="15">
        <f>AVERAGE(C4:C8)</f>
        <v>29</v>
      </c>
      <c r="H14" s="16">
        <f>AVERAGE(D4:D8)</f>
        <v>64</v>
      </c>
      <c r="I14">
        <f>AVERAGE(C4:D8)</f>
        <v>46.5</v>
      </c>
      <c r="K14" s="2" t="s">
        <v>16</v>
      </c>
      <c r="L14" s="2">
        <f>N14*M14</f>
        <v>9236.6666666666642</v>
      </c>
      <c r="M14" s="2">
        <f>I10-1</f>
        <v>29</v>
      </c>
      <c r="N14" s="2">
        <f>I24</f>
        <v>318.50574712643669</v>
      </c>
      <c r="O14" s="2"/>
      <c r="P14" s="2"/>
      <c r="Q14" s="2"/>
    </row>
    <row r="15" spans="1:17" x14ac:dyDescent="0.35">
      <c r="A15" s="7">
        <f t="shared" si="0"/>
        <v>12</v>
      </c>
      <c r="B15" s="8" t="s">
        <v>4</v>
      </c>
      <c r="C15" s="7">
        <v>15</v>
      </c>
      <c r="D15" s="7">
        <v>15</v>
      </c>
      <c r="E15" s="7"/>
      <c r="F15" t="str">
        <f>B9</f>
        <v>Treat 2</v>
      </c>
      <c r="G15" s="20">
        <f>AVERAGE(C9:C13)</f>
        <v>38</v>
      </c>
      <c r="H15" s="21">
        <f>AVERAGE(D9:D13)</f>
        <v>45</v>
      </c>
      <c r="I15">
        <f>AVERAGE(C9:D13)</f>
        <v>41.5</v>
      </c>
    </row>
    <row r="16" spans="1:17" x14ac:dyDescent="0.35">
      <c r="A16" s="7">
        <f t="shared" si="0"/>
        <v>13</v>
      </c>
      <c r="B16" s="8" t="s">
        <v>4</v>
      </c>
      <c r="C16" s="7">
        <v>50</v>
      </c>
      <c r="D16" s="7">
        <v>35</v>
      </c>
      <c r="E16" s="7"/>
      <c r="F16" t="str">
        <f>B14</f>
        <v>Control</v>
      </c>
      <c r="G16" s="17">
        <f>AVERAGE(C14:C18)</f>
        <v>35</v>
      </c>
      <c r="H16" s="18">
        <f>AVERAGE(D14:D18)</f>
        <v>33</v>
      </c>
      <c r="I16">
        <f>AVERAGE(C14:D18)</f>
        <v>34</v>
      </c>
    </row>
    <row r="17" spans="1:17" ht="15" thickBot="1" x14ac:dyDescent="0.4">
      <c r="A17" s="7">
        <f t="shared" si="0"/>
        <v>14</v>
      </c>
      <c r="B17" s="8" t="s">
        <v>4</v>
      </c>
      <c r="C17" s="7">
        <v>35</v>
      </c>
      <c r="D17" s="7">
        <v>50</v>
      </c>
      <c r="E17" s="7"/>
      <c r="G17">
        <f>AVERAGE(C4:C18)</f>
        <v>34</v>
      </c>
      <c r="H17">
        <f>AVERAGE(D4:D18)</f>
        <v>47.333333333333336</v>
      </c>
      <c r="I17">
        <f>AVERAGE(C4:D18)</f>
        <v>40.666666666666664</v>
      </c>
      <c r="K17" t="s">
        <v>59</v>
      </c>
      <c r="O17" t="s">
        <v>27</v>
      </c>
      <c r="P17">
        <v>0.05</v>
      </c>
    </row>
    <row r="18" spans="1:17" ht="15" thickTop="1" x14ac:dyDescent="0.35">
      <c r="A18" s="9">
        <f>A17+1</f>
        <v>15</v>
      </c>
      <c r="B18" s="10" t="s">
        <v>4</v>
      </c>
      <c r="C18" s="9">
        <v>25</v>
      </c>
      <c r="D18" s="9">
        <v>35</v>
      </c>
      <c r="E18" s="7"/>
      <c r="K18" s="1" t="s">
        <v>40</v>
      </c>
      <c r="L18" s="1" t="s">
        <v>7</v>
      </c>
      <c r="M18" s="1" t="s">
        <v>8</v>
      </c>
      <c r="N18" s="1" t="s">
        <v>9</v>
      </c>
      <c r="O18" s="1" t="s">
        <v>10</v>
      </c>
      <c r="P18" s="1" t="s">
        <v>29</v>
      </c>
      <c r="Q18" s="1" t="s">
        <v>60</v>
      </c>
    </row>
    <row r="19" spans="1:17" x14ac:dyDescent="0.35">
      <c r="F19" t="s">
        <v>48</v>
      </c>
      <c r="K19" t="s">
        <v>61</v>
      </c>
      <c r="L19">
        <f>L11</f>
        <v>1333.3333333333337</v>
      </c>
      <c r="M19" t="e">
        <f ca="1">M11*G$26</f>
        <v>#NAME?</v>
      </c>
      <c r="N19" t="e">
        <f ca="1">L19/M19</f>
        <v>#NAME?</v>
      </c>
      <c r="O19" t="e">
        <f ca="1">N19/N21</f>
        <v>#NAME?</v>
      </c>
      <c r="P19" t="e">
        <f ca="1">F_DIST_RT(O19,M19,M21)</f>
        <v>#NAME?</v>
      </c>
      <c r="Q19" t="e">
        <f ca="1">L19/(L19+L21)</f>
        <v>#NAME?</v>
      </c>
    </row>
    <row r="20" spans="1:17" x14ac:dyDescent="0.35">
      <c r="G20" s="7" t="str">
        <f>C3</f>
        <v>Pre</v>
      </c>
      <c r="H20" s="7" t="str">
        <f>D3</f>
        <v>Post</v>
      </c>
      <c r="K20" t="s">
        <v>62</v>
      </c>
      <c r="L20" t="e">
        <f t="shared" ref="L20:L21" ca="1" si="1">L12</f>
        <v>#NAME?</v>
      </c>
      <c r="M20" t="e">
        <f t="shared" ref="M20:M21" ca="1" si="2">M12*G$26</f>
        <v>#NAME?</v>
      </c>
      <c r="N20" t="e">
        <f ca="1">L20/M20</f>
        <v>#NAME?</v>
      </c>
      <c r="O20" t="e">
        <f ca="1">N20/N21</f>
        <v>#NAME?</v>
      </c>
      <c r="P20" t="e">
        <f ca="1">F_DIST_RT(O20,M20,M21)</f>
        <v>#NAME?</v>
      </c>
      <c r="Q20" t="e">
        <f ca="1">L20/(L20+L21)</f>
        <v>#NAME?</v>
      </c>
    </row>
    <row r="21" spans="1:17" x14ac:dyDescent="0.35">
      <c r="F21" t="str">
        <f>B4</f>
        <v>Treat 1</v>
      </c>
      <c r="G21" s="15">
        <f>VAR(C4:C8)</f>
        <v>317.5</v>
      </c>
      <c r="H21" s="16">
        <f>VAR(D4:D8)</f>
        <v>205</v>
      </c>
      <c r="I21">
        <f>VAR(C4:D8)</f>
        <v>572.5</v>
      </c>
      <c r="K21" t="s">
        <v>63</v>
      </c>
      <c r="L21" t="e">
        <f t="shared" ca="1" si="1"/>
        <v>#NAME?</v>
      </c>
      <c r="M21" t="e">
        <f t="shared" ca="1" si="2"/>
        <v>#NAME?</v>
      </c>
      <c r="N21" t="e">
        <f ca="1">L21/M21</f>
        <v>#NAME?</v>
      </c>
    </row>
    <row r="22" spans="1:17" x14ac:dyDescent="0.35">
      <c r="F22" t="str">
        <f>B9</f>
        <v>Treat 2</v>
      </c>
      <c r="G22" s="20">
        <f>VAR(C9:C13)</f>
        <v>107.5</v>
      </c>
      <c r="H22" s="21">
        <f>VAR(D9:D13)</f>
        <v>287.5</v>
      </c>
      <c r="I22">
        <f>VAR(C9:D13)</f>
        <v>189.16666666666666</v>
      </c>
      <c r="K22" s="3"/>
      <c r="L22" s="3"/>
      <c r="M22" s="3"/>
      <c r="N22" s="3"/>
      <c r="O22" s="3"/>
      <c r="P22" s="3"/>
      <c r="Q22" s="3"/>
    </row>
    <row r="23" spans="1:17" ht="15" thickBot="1" x14ac:dyDescent="0.4">
      <c r="F23" t="str">
        <f>B14</f>
        <v>Control</v>
      </c>
      <c r="G23" s="17">
        <f>VAR(C14:C18)</f>
        <v>237.5</v>
      </c>
      <c r="H23" s="18">
        <f>VAR(D14:D18)</f>
        <v>157.5</v>
      </c>
      <c r="I23">
        <f>VAR(C14:D18)</f>
        <v>176.66666666666666</v>
      </c>
      <c r="K23" t="s">
        <v>64</v>
      </c>
      <c r="O23" t="s">
        <v>27</v>
      </c>
      <c r="P23">
        <v>0.05</v>
      </c>
    </row>
    <row r="24" spans="1:17" ht="15" thickTop="1" x14ac:dyDescent="0.35">
      <c r="G24">
        <f>VAR(C4:C18)</f>
        <v>204.28571428571428</v>
      </c>
      <c r="H24">
        <f>VAR(D4:D18)</f>
        <v>360.23809523809541</v>
      </c>
      <c r="I24">
        <f>VAR(C4:D18)</f>
        <v>318.50574712643669</v>
      </c>
      <c r="K24" s="1" t="s">
        <v>40</v>
      </c>
      <c r="L24" s="1" t="s">
        <v>7</v>
      </c>
      <c r="M24" s="1" t="s">
        <v>8</v>
      </c>
      <c r="N24" s="1" t="s">
        <v>9</v>
      </c>
      <c r="O24" s="1" t="s">
        <v>10</v>
      </c>
      <c r="P24" s="1" t="s">
        <v>29</v>
      </c>
      <c r="Q24" s="1" t="s">
        <v>60</v>
      </c>
    </row>
    <row r="25" spans="1:17" x14ac:dyDescent="0.35">
      <c r="K25" t="s">
        <v>61</v>
      </c>
      <c r="L25">
        <f>L11</f>
        <v>1333.3333333333337</v>
      </c>
      <c r="M25" t="e">
        <f ca="1">M11*G$27</f>
        <v>#NAME?</v>
      </c>
      <c r="N25" t="e">
        <f ca="1">L25/M25</f>
        <v>#NAME?</v>
      </c>
      <c r="O25" t="e">
        <f ca="1">N25/N27</f>
        <v>#NAME?</v>
      </c>
      <c r="P25" t="e">
        <f ca="1">F_DIST_RT(O25,M25,M27)</f>
        <v>#NAME?</v>
      </c>
      <c r="Q25" t="e">
        <f ca="1">L25/(L25+L27)</f>
        <v>#NAME?</v>
      </c>
    </row>
    <row r="26" spans="1:17" x14ac:dyDescent="0.35">
      <c r="F26" t="s">
        <v>57</v>
      </c>
      <c r="G26" s="4" t="e">
        <f ca="1">GGEpsilon(C4:D18,M8+1)</f>
        <v>#NAME?</v>
      </c>
      <c r="K26" t="s">
        <v>62</v>
      </c>
      <c r="L26" t="e">
        <f t="shared" ref="L26:L27" ca="1" si="3">L12</f>
        <v>#NAME?</v>
      </c>
      <c r="M26" t="e">
        <f t="shared" ref="M26:M27" ca="1" si="4">M12*G$27</f>
        <v>#NAME?</v>
      </c>
      <c r="N26" t="e">
        <f ca="1">L26/M26</f>
        <v>#NAME?</v>
      </c>
      <c r="O26" t="e">
        <f ca="1">N26/N27</f>
        <v>#NAME?</v>
      </c>
      <c r="P26" t="e">
        <f ca="1">F_DIST_RT(O26,M26,M27)</f>
        <v>#NAME?</v>
      </c>
      <c r="Q26" t="e">
        <f ca="1">L26/(L26+L27)</f>
        <v>#NAME?</v>
      </c>
    </row>
    <row r="27" spans="1:17" x14ac:dyDescent="0.35">
      <c r="F27" t="s">
        <v>58</v>
      </c>
      <c r="G27" s="6" t="e">
        <f ca="1">HFEpsilon(C4:D18,M8+1)</f>
        <v>#NAME?</v>
      </c>
      <c r="K27" t="s">
        <v>63</v>
      </c>
      <c r="L27" t="e">
        <f t="shared" ca="1" si="3"/>
        <v>#NAME?</v>
      </c>
      <c r="M27" t="e">
        <f t="shared" ca="1" si="4"/>
        <v>#NAME?</v>
      </c>
      <c r="N27" t="e">
        <f ca="1">L27/M27</f>
        <v>#NAME?</v>
      </c>
    </row>
    <row r="28" spans="1:17" x14ac:dyDescent="0.35">
      <c r="K28" s="3"/>
      <c r="L28" s="3"/>
      <c r="M28" s="3"/>
      <c r="N28" s="3"/>
      <c r="O28" s="3"/>
      <c r="P28" s="3"/>
      <c r="Q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F21E-535C-4E63-9995-267F5B10DA73}">
  <dimension ref="A1:V24"/>
  <sheetViews>
    <sheetView workbookViewId="0"/>
  </sheetViews>
  <sheetFormatPr defaultRowHeight="14.5" x14ac:dyDescent="0.35"/>
  <cols>
    <col min="1" max="1" width="4.6328125" customWidth="1"/>
    <col min="2" max="2" width="7.6328125" customWidth="1"/>
    <col min="3" max="4" width="5.6328125" customWidth="1"/>
  </cols>
  <sheetData>
    <row r="1" spans="1:22" x14ac:dyDescent="0.35">
      <c r="A1" t="s">
        <v>84</v>
      </c>
    </row>
    <row r="3" spans="1:22" x14ac:dyDescent="0.35">
      <c r="A3" t="s">
        <v>83</v>
      </c>
      <c r="F3" t="s">
        <v>5</v>
      </c>
    </row>
    <row r="5" spans="1:22" ht="15" thickBot="1" x14ac:dyDescent="0.4">
      <c r="A5" s="11" t="s">
        <v>0</v>
      </c>
      <c r="B5" s="12" t="s">
        <v>1</v>
      </c>
      <c r="C5" s="11" t="s">
        <v>2</v>
      </c>
      <c r="D5" s="11" t="s">
        <v>3</v>
      </c>
      <c r="F5" t="s">
        <v>6</v>
      </c>
      <c r="N5" t="s">
        <v>65</v>
      </c>
      <c r="S5" t="s">
        <v>27</v>
      </c>
      <c r="T5">
        <v>0.05</v>
      </c>
    </row>
    <row r="6" spans="1:22" ht="15" thickTop="1" x14ac:dyDescent="0.35">
      <c r="A6" s="7">
        <v>1</v>
      </c>
      <c r="B6" s="8" t="s">
        <v>31</v>
      </c>
      <c r="C6" s="7">
        <v>75</v>
      </c>
      <c r="D6" s="7">
        <v>25</v>
      </c>
      <c r="F6" s="1"/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N6" s="1" t="s">
        <v>66</v>
      </c>
      <c r="O6" s="1" t="s">
        <v>18</v>
      </c>
      <c r="P6" s="1" t="s">
        <v>67</v>
      </c>
      <c r="Q6" s="1" t="s">
        <v>68</v>
      </c>
      <c r="R6" s="1" t="s">
        <v>69</v>
      </c>
      <c r="S6" s="1" t="s">
        <v>70</v>
      </c>
      <c r="T6" s="1" t="s">
        <v>71</v>
      </c>
      <c r="U6" s="1" t="s">
        <v>8</v>
      </c>
      <c r="V6" s="1" t="s">
        <v>72</v>
      </c>
    </row>
    <row r="7" spans="1:22" x14ac:dyDescent="0.35">
      <c r="A7" s="7">
        <f>A6+1</f>
        <v>2</v>
      </c>
      <c r="B7" s="8" t="s">
        <v>31</v>
      </c>
      <c r="C7" s="7">
        <v>45</v>
      </c>
      <c r="D7" s="7">
        <v>20</v>
      </c>
      <c r="F7" t="s">
        <v>13</v>
      </c>
      <c r="G7" t="e">
        <f t="array" aca="1" ref="G7:G9" ca="1">SSAncova(B6:D20)</f>
        <v>#NAME?</v>
      </c>
      <c r="H7">
        <f>COUNTA(B6:D6)-2</f>
        <v>1</v>
      </c>
      <c r="I7" t="e">
        <f ca="1">G7/H7</f>
        <v>#NAME?</v>
      </c>
      <c r="J7" t="e">
        <f ca="1">I7/I9</f>
        <v>#NAME?</v>
      </c>
      <c r="K7" t="e">
        <f ca="1">_xlfn.F.DIST.RT(J7,H7,H9)</f>
        <v>#NAME?</v>
      </c>
      <c r="L7" t="e">
        <f ca="1">G7/(G7+G9)</f>
        <v>#NAME?</v>
      </c>
      <c r="N7" s="3" t="e">
        <f t="array" aca="1" ref="N7:N9" ca="1">ExtractUnique(B6:B20)</f>
        <v>#NAME?</v>
      </c>
      <c r="O7" s="3" t="e">
        <f t="array" aca="1" ref="O7:O9" ca="1">INDEX(AncovaMeans(B6:D20),,3)</f>
        <v>#NAME?</v>
      </c>
      <c r="P7" s="3">
        <f ca="1">COUNTIF(B$6:B$20,N7)</f>
        <v>0</v>
      </c>
      <c r="Q7" s="3" t="e">
        <f ca="1">AVERAGEIF(B$6:B$20,N7,D$6:D$20)</f>
        <v>#DIV/0!</v>
      </c>
      <c r="R7" s="3"/>
      <c r="S7" s="3"/>
      <c r="T7" s="3"/>
      <c r="U7" s="3"/>
      <c r="V7" s="3"/>
    </row>
    <row r="8" spans="1:22" x14ac:dyDescent="0.35">
      <c r="A8" s="7">
        <f t="shared" ref="A8:A19" si="0">A7+1</f>
        <v>3</v>
      </c>
      <c r="B8" s="8" t="s">
        <v>31</v>
      </c>
      <c r="C8" s="7">
        <v>80</v>
      </c>
      <c r="D8" s="7">
        <v>60</v>
      </c>
      <c r="F8" t="s">
        <v>14</v>
      </c>
      <c r="G8" t="e">
        <f ca="1"/>
        <v>#NAME?</v>
      </c>
      <c r="H8" t="e">
        <f ca="1">COUNTAU(B6:B20)-1</f>
        <v>#NAME?</v>
      </c>
      <c r="I8" t="e">
        <f ca="1">G8/H8</f>
        <v>#NAME?</v>
      </c>
      <c r="J8" t="e">
        <f ca="1">I8/I9</f>
        <v>#NAME?</v>
      </c>
      <c r="K8" t="e">
        <f ca="1">_xlfn.F.DIST.RT(J8,H8,H9)</f>
        <v>#NAME?</v>
      </c>
      <c r="L8" t="e">
        <f ca="1">G8/(G8+G9)</f>
        <v>#NAME?</v>
      </c>
      <c r="N8" s="23" t="e">
        <f ca="1"/>
        <v>#NAME?</v>
      </c>
      <c r="O8" s="23" t="e">
        <f ca="1"/>
        <v>#NAME?</v>
      </c>
      <c r="P8" s="23">
        <f t="shared" ref="P8:P9" ca="1" si="1">COUNTIF(B$6:B$20,N8)</f>
        <v>0</v>
      </c>
      <c r="Q8" s="23" t="e">
        <f t="shared" ref="Q8:Q9" ca="1" si="2">AVERAGEIF(B$6:B$20,N8,D$6:D$20)</f>
        <v>#DIV/0!</v>
      </c>
      <c r="R8" s="23"/>
      <c r="S8" s="23"/>
      <c r="T8" s="23"/>
      <c r="U8" s="23"/>
      <c r="V8" s="23"/>
    </row>
    <row r="9" spans="1:22" x14ac:dyDescent="0.35">
      <c r="A9" s="7">
        <f t="shared" si="0"/>
        <v>4</v>
      </c>
      <c r="B9" s="8" t="s">
        <v>31</v>
      </c>
      <c r="C9" s="7">
        <v>65</v>
      </c>
      <c r="D9" s="7">
        <v>25</v>
      </c>
      <c r="F9" t="s">
        <v>15</v>
      </c>
      <c r="G9" t="e">
        <f ca="1"/>
        <v>#NAME?</v>
      </c>
      <c r="H9" t="e">
        <f ca="1">H10-H7-H8</f>
        <v>#NAME?</v>
      </c>
      <c r="I9" t="e">
        <f ca="1">G9/H9</f>
        <v>#NAME?</v>
      </c>
      <c r="N9" s="2" t="e">
        <f ca="1"/>
        <v>#NAME?</v>
      </c>
      <c r="O9" s="2" t="e">
        <f ca="1"/>
        <v>#NAME?</v>
      </c>
      <c r="P9" s="2">
        <f t="shared" ca="1" si="1"/>
        <v>0</v>
      </c>
      <c r="Q9" s="2" t="e">
        <f t="shared" ca="1" si="2"/>
        <v>#DIV/0!</v>
      </c>
      <c r="R9" s="2"/>
      <c r="S9" s="2"/>
      <c r="T9" s="2"/>
      <c r="U9" s="2"/>
      <c r="V9" s="2"/>
    </row>
    <row r="10" spans="1:22" x14ac:dyDescent="0.35">
      <c r="A10" s="7">
        <f t="shared" si="0"/>
        <v>5</v>
      </c>
      <c r="B10" s="8" t="s">
        <v>31</v>
      </c>
      <c r="C10" s="7">
        <v>55</v>
      </c>
      <c r="D10" s="7">
        <v>15</v>
      </c>
      <c r="F10" s="2" t="s">
        <v>16</v>
      </c>
      <c r="G10" s="2">
        <f>DEVSQ(C6:C20)</f>
        <v>5043.333333333333</v>
      </c>
      <c r="H10" s="2">
        <f>COUNT(C6:C20)-1</f>
        <v>14</v>
      </c>
      <c r="I10" s="2"/>
      <c r="J10" s="2"/>
      <c r="K10" s="2"/>
      <c r="L10" s="2"/>
      <c r="P10">
        <f ca="1">SUM(P7:P9)</f>
        <v>0</v>
      </c>
      <c r="Q10">
        <f>AVERAGE(D6:D20)</f>
        <v>34</v>
      </c>
      <c r="R10" t="e">
        <f ca="1">SUMPRODUCT(P7:P9,(Q7:Q9-Q10)^2)</f>
        <v>#DIV/0!</v>
      </c>
      <c r="S10" t="e">
        <f ca="1">DEVSQ(D6:D20)-R10</f>
        <v>#DIV/0!</v>
      </c>
      <c r="T10" t="e">
        <f ca="1">INDEX(SSAncova(B6:D20),3)/U10</f>
        <v>#NAME?</v>
      </c>
      <c r="U10">
        <f ca="1">P$10-COUNT(P7:P9)-1</f>
        <v>-4</v>
      </c>
      <c r="V10" t="e">
        <f ca="1">QCRIT(COUNT(P$7:P$9),U10,T5,2)</f>
        <v>#NAME?</v>
      </c>
    </row>
    <row r="11" spans="1:22" ht="15" thickBot="1" x14ac:dyDescent="0.4">
      <c r="A11" s="7">
        <f t="shared" si="0"/>
        <v>6</v>
      </c>
      <c r="B11" s="8" t="s">
        <v>32</v>
      </c>
      <c r="C11" s="7">
        <v>50</v>
      </c>
      <c r="D11" s="7">
        <v>30</v>
      </c>
      <c r="N11" t="s">
        <v>73</v>
      </c>
    </row>
    <row r="12" spans="1:22" ht="15" thickTop="1" x14ac:dyDescent="0.35">
      <c r="A12" s="7">
        <f t="shared" si="0"/>
        <v>7</v>
      </c>
      <c r="B12" s="8" t="s">
        <v>32</v>
      </c>
      <c r="C12" s="7">
        <v>25</v>
      </c>
      <c r="D12" s="7">
        <v>40</v>
      </c>
      <c r="F12" s="1"/>
      <c r="G12" s="1" t="s">
        <v>17</v>
      </c>
      <c r="H12" s="1" t="s">
        <v>18</v>
      </c>
      <c r="N12" s="1" t="s">
        <v>74</v>
      </c>
      <c r="O12" s="1" t="s">
        <v>75</v>
      </c>
      <c r="P12" s="1" t="s">
        <v>17</v>
      </c>
      <c r="Q12" s="1" t="s">
        <v>76</v>
      </c>
      <c r="R12" s="1" t="s">
        <v>77</v>
      </c>
      <c r="S12" s="1" t="s">
        <v>78</v>
      </c>
      <c r="T12" s="1" t="s">
        <v>79</v>
      </c>
      <c r="U12" s="1" t="s">
        <v>11</v>
      </c>
      <c r="V12" s="1" t="s">
        <v>80</v>
      </c>
    </row>
    <row r="13" spans="1:22" x14ac:dyDescent="0.35">
      <c r="A13" s="7">
        <f t="shared" si="0"/>
        <v>8</v>
      </c>
      <c r="B13" s="8" t="s">
        <v>32</v>
      </c>
      <c r="C13" s="7">
        <v>65</v>
      </c>
      <c r="D13" s="7">
        <v>50</v>
      </c>
      <c r="F13" s="3" t="e">
        <f t="array" aca="1" ref="F13:H15" ca="1">AncovaMeans(B6:D20)</f>
        <v>#NAME?</v>
      </c>
      <c r="G13" s="3" t="e">
        <f ca="1"/>
        <v>#NAME?</v>
      </c>
      <c r="H13" s="3" t="e">
        <f ca="1"/>
        <v>#NAME?</v>
      </c>
      <c r="N13" s="3" t="e">
        <f ca="1">N7</f>
        <v>#NAME?</v>
      </c>
      <c r="O13" s="3" t="e">
        <f ca="1">N8</f>
        <v>#NAME?</v>
      </c>
      <c r="P13" s="3" t="e">
        <f ca="1">ABS(O7-O8)</f>
        <v>#NAME?</v>
      </c>
      <c r="Q13" s="3" t="e">
        <f ca="1">SQRT(T10*(1+R10/(S10*(COUNT(P$7:P$9)-1)))/HARMEAN(P7,P8))</f>
        <v>#NAME?</v>
      </c>
      <c r="R13" s="3" t="e">
        <f ca="1">P13/Q13</f>
        <v>#NAME?</v>
      </c>
      <c r="S13" s="3" t="e">
        <f ca="1">P13-V13</f>
        <v>#NAME?</v>
      </c>
      <c r="T13" s="3" t="e">
        <f ca="1">P13+V13</f>
        <v>#NAME?</v>
      </c>
      <c r="U13" s="3" t="e">
        <f ca="1">QDIST(R13,COUNT(P$7:P$9),U$10)</f>
        <v>#NAME?</v>
      </c>
      <c r="V13" s="3" t="e">
        <f ca="1">Q13*V$10</f>
        <v>#NAME?</v>
      </c>
    </row>
    <row r="14" spans="1:22" x14ac:dyDescent="0.35">
      <c r="A14" s="7">
        <f t="shared" si="0"/>
        <v>9</v>
      </c>
      <c r="B14" s="8" t="s">
        <v>32</v>
      </c>
      <c r="C14" s="7">
        <v>55</v>
      </c>
      <c r="D14" s="7">
        <v>45</v>
      </c>
      <c r="F14" s="23" t="e">
        <f ca="1"/>
        <v>#NAME?</v>
      </c>
      <c r="G14" s="23" t="e">
        <f ca="1"/>
        <v>#NAME?</v>
      </c>
      <c r="H14" s="23" t="e">
        <f ca="1"/>
        <v>#NAME?</v>
      </c>
      <c r="N14" s="23" t="e">
        <f ca="1">N7</f>
        <v>#NAME?</v>
      </c>
      <c r="O14" s="23" t="e">
        <f ca="1">N9</f>
        <v>#NAME?</v>
      </c>
      <c r="P14" s="23" t="e">
        <f ca="1">ABS(O7-O9)</f>
        <v>#NAME?</v>
      </c>
      <c r="Q14" s="23" t="e">
        <f ca="1">SQRT(T10*(1+R10/(S10*(COUNT(P$7:P$9)-1)))/HARMEAN(P7,P9))</f>
        <v>#NAME?</v>
      </c>
      <c r="R14" s="23" t="e">
        <f t="shared" ref="R14:R15" ca="1" si="3">P14/Q14</f>
        <v>#NAME?</v>
      </c>
      <c r="S14" s="23" t="e">
        <f t="shared" ref="S14:S15" ca="1" si="4">P14-V14</f>
        <v>#NAME?</v>
      </c>
      <c r="T14" s="23" t="e">
        <f t="shared" ref="T14:T15" ca="1" si="5">P14+V14</f>
        <v>#NAME?</v>
      </c>
      <c r="U14" s="23" t="e">
        <f ca="1">QDIST(R14,COUNT(P$7:P$9),U$10)</f>
        <v>#NAME?</v>
      </c>
      <c r="V14" s="23" t="e">
        <f t="shared" ref="V14:V15" ca="1" si="6">Q14*V$10</f>
        <v>#NAME?</v>
      </c>
    </row>
    <row r="15" spans="1:22" x14ac:dyDescent="0.35">
      <c r="A15" s="7">
        <f t="shared" si="0"/>
        <v>10</v>
      </c>
      <c r="B15" s="8" t="s">
        <v>32</v>
      </c>
      <c r="C15" s="7">
        <v>30</v>
      </c>
      <c r="D15" s="7">
        <v>25</v>
      </c>
      <c r="F15" s="2" t="e">
        <f ca="1"/>
        <v>#NAME?</v>
      </c>
      <c r="G15" s="2" t="e">
        <f ca="1"/>
        <v>#NAME?</v>
      </c>
      <c r="H15" s="2" t="e">
        <f ca="1"/>
        <v>#NAME?</v>
      </c>
      <c r="N15" s="2" t="e">
        <f ca="1">N8</f>
        <v>#NAME?</v>
      </c>
      <c r="O15" s="2" t="e">
        <f ca="1">N9</f>
        <v>#NAME?</v>
      </c>
      <c r="P15" s="2" t="e">
        <f ca="1">ABS(O8-O9)</f>
        <v>#NAME?</v>
      </c>
      <c r="Q15" s="2" t="e">
        <f ca="1">SQRT(T10*(1+R10/(S10*(COUNT(P$7:P$9)-1)))/HARMEAN(P8,P9))</f>
        <v>#NAME?</v>
      </c>
      <c r="R15" s="2" t="e">
        <f t="shared" ca="1" si="3"/>
        <v>#NAME?</v>
      </c>
      <c r="S15" s="2" t="e">
        <f t="shared" ca="1" si="4"/>
        <v>#NAME?</v>
      </c>
      <c r="T15" s="2" t="e">
        <f t="shared" ca="1" si="5"/>
        <v>#NAME?</v>
      </c>
      <c r="U15" s="2" t="e">
        <f ca="1">QDIST(R15,COUNT(P$7:P$9),U$10)</f>
        <v>#NAME?</v>
      </c>
      <c r="V15" s="2" t="e">
        <f t="shared" ca="1" si="6"/>
        <v>#NAME?</v>
      </c>
    </row>
    <row r="16" spans="1:22" x14ac:dyDescent="0.35">
      <c r="A16" s="7">
        <f t="shared" si="0"/>
        <v>11</v>
      </c>
      <c r="B16" s="8" t="s">
        <v>4</v>
      </c>
      <c r="C16" s="7">
        <v>30</v>
      </c>
      <c r="D16" s="7">
        <v>50</v>
      </c>
    </row>
    <row r="17" spans="1:7" x14ac:dyDescent="0.35">
      <c r="A17" s="7">
        <f t="shared" si="0"/>
        <v>12</v>
      </c>
      <c r="B17" s="8" t="s">
        <v>4</v>
      </c>
      <c r="C17" s="7">
        <v>15</v>
      </c>
      <c r="D17" s="7">
        <v>15</v>
      </c>
      <c r="F17" t="s">
        <v>19</v>
      </c>
    </row>
    <row r="18" spans="1:7" x14ac:dyDescent="0.35">
      <c r="A18" s="7">
        <f t="shared" si="0"/>
        <v>13</v>
      </c>
      <c r="B18" s="8" t="s">
        <v>4</v>
      </c>
      <c r="C18" s="7">
        <v>35</v>
      </c>
      <c r="D18" s="7">
        <v>50</v>
      </c>
    </row>
    <row r="19" spans="1:7" x14ac:dyDescent="0.35">
      <c r="A19" s="7">
        <f t="shared" si="0"/>
        <v>14</v>
      </c>
      <c r="B19" s="8" t="s">
        <v>4</v>
      </c>
      <c r="C19" s="7">
        <v>50</v>
      </c>
      <c r="D19" s="7">
        <v>35</v>
      </c>
      <c r="F19" t="e">
        <f t="array" aca="1" ref="F19:G24" ca="1">AncovaParallel(B6:D20,TRUE)</f>
        <v>#NAME?</v>
      </c>
      <c r="G19" s="4" t="e">
        <f ca="1"/>
        <v>#NAME?</v>
      </c>
    </row>
    <row r="20" spans="1:7" x14ac:dyDescent="0.35">
      <c r="A20" s="9">
        <f>A19+1</f>
        <v>15</v>
      </c>
      <c r="B20" s="10" t="s">
        <v>4</v>
      </c>
      <c r="C20" s="9">
        <v>35</v>
      </c>
      <c r="D20" s="9">
        <v>25</v>
      </c>
      <c r="F20" t="e">
        <f ca="1"/>
        <v>#NAME?</v>
      </c>
      <c r="G20" s="5" t="e">
        <f ca="1"/>
        <v>#NAME?</v>
      </c>
    </row>
    <row r="21" spans="1:7" x14ac:dyDescent="0.35">
      <c r="F21" t="e">
        <f ca="1"/>
        <v>#NAME?</v>
      </c>
      <c r="G21" s="5" t="e">
        <f ca="1"/>
        <v>#NAME?</v>
      </c>
    </row>
    <row r="22" spans="1:7" x14ac:dyDescent="0.35">
      <c r="F22" t="e">
        <f ca="1"/>
        <v>#NAME?</v>
      </c>
      <c r="G22" s="5" t="e">
        <f ca="1"/>
        <v>#NAME?</v>
      </c>
    </row>
    <row r="23" spans="1:7" x14ac:dyDescent="0.35">
      <c r="F23" t="e">
        <f ca="1"/>
        <v>#NAME?</v>
      </c>
      <c r="G23" s="5" t="e">
        <f ca="1"/>
        <v>#NAME?</v>
      </c>
    </row>
    <row r="24" spans="1:7" x14ac:dyDescent="0.35">
      <c r="F24" t="e">
        <f ca="1"/>
        <v>#NAME?</v>
      </c>
      <c r="G24" s="6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Anova gain</vt:lpstr>
      <vt:lpstr>Rep Meas</vt:lpstr>
      <vt:lpstr>ANCOVA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2024-11-16T15:33:08Z</dcterms:created>
  <dcterms:modified xsi:type="dcterms:W3CDTF">2024-12-07T19:32:54Z</dcterms:modified>
</cp:coreProperties>
</file>