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FB9462E2-82A1-4A56-9F83-A02FDA1C326A}" xr6:coauthVersionLast="47" xr6:coauthVersionMax="47" xr10:uidLastSave="{00000000-0000-0000-0000-000000000000}"/>
  <bookViews>
    <workbookView xWindow="-110" yWindow="-110" windowWidth="19420" windowHeight="10300" xr2:uid="{485889A4-3A9A-4332-9EC2-D2BECDE2ACBE}"/>
  </bookViews>
  <sheets>
    <sheet name="Title" sheetId="2" r:id="rId1"/>
    <sheet name="Log-Rank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4" i="1" l="1"/>
  <c r="AL33" i="1"/>
  <c r="AL31" i="1"/>
  <c r="AL30" i="1"/>
  <c r="AL27" i="1"/>
  <c r="AL26" i="1"/>
  <c r="AT7" i="1"/>
  <c r="AT6" i="1"/>
  <c r="AJ28" i="1" l="1"/>
  <c r="AL19" i="1"/>
  <c r="AK19" i="1"/>
  <c r="AI19" i="1"/>
  <c r="AH19" i="1"/>
  <c r="AN19" i="1" s="1"/>
  <c r="AL18" i="1"/>
  <c r="AK18" i="1"/>
  <c r="AI18" i="1"/>
  <c r="AO18" i="1" s="1"/>
  <c r="AH18" i="1"/>
  <c r="AN18" i="1" s="1"/>
  <c r="L18" i="1"/>
  <c r="K18" i="1"/>
  <c r="M18" i="1" s="1"/>
  <c r="AL17" i="1"/>
  <c r="AK17" i="1"/>
  <c r="AI17" i="1"/>
  <c r="AO17" i="1" s="1"/>
  <c r="AH17" i="1"/>
  <c r="AN17" i="1" s="1"/>
  <c r="L17" i="1"/>
  <c r="K17" i="1"/>
  <c r="M17" i="1" s="1"/>
  <c r="H17" i="1"/>
  <c r="G17" i="1"/>
  <c r="I17" i="1" s="1"/>
  <c r="AL16" i="1"/>
  <c r="AK16" i="1"/>
  <c r="AI16" i="1"/>
  <c r="AH16" i="1"/>
  <c r="AN16" i="1" s="1"/>
  <c r="L16" i="1"/>
  <c r="K16" i="1"/>
  <c r="M16" i="1" s="1"/>
  <c r="H16" i="1"/>
  <c r="G16" i="1"/>
  <c r="I16" i="1" s="1"/>
  <c r="AN15" i="1"/>
  <c r="AL15" i="1"/>
  <c r="AO15" i="1" s="1"/>
  <c r="AK15" i="1"/>
  <c r="AI15" i="1"/>
  <c r="AJ15" i="1" s="1"/>
  <c r="AM15" i="1" s="1"/>
  <c r="AH15" i="1"/>
  <c r="L15" i="1"/>
  <c r="K15" i="1"/>
  <c r="M15" i="1" s="1"/>
  <c r="H15" i="1"/>
  <c r="G15" i="1"/>
  <c r="I15" i="1" s="1"/>
  <c r="AL14" i="1"/>
  <c r="AK14" i="1"/>
  <c r="AI14" i="1"/>
  <c r="AO14" i="1" s="1"/>
  <c r="AH14" i="1"/>
  <c r="AN14" i="1" s="1"/>
  <c r="L14" i="1"/>
  <c r="K14" i="1"/>
  <c r="M14" i="1" s="1"/>
  <c r="H14" i="1"/>
  <c r="G14" i="1"/>
  <c r="I14" i="1" s="1"/>
  <c r="AL13" i="1"/>
  <c r="AK13" i="1"/>
  <c r="AI13" i="1"/>
  <c r="AH13" i="1"/>
  <c r="AN13" i="1" s="1"/>
  <c r="L13" i="1"/>
  <c r="K13" i="1"/>
  <c r="M13" i="1" s="1"/>
  <c r="H13" i="1"/>
  <c r="G13" i="1"/>
  <c r="I13" i="1" s="1"/>
  <c r="AN12" i="1"/>
  <c r="AL12" i="1"/>
  <c r="AO12" i="1" s="1"/>
  <c r="AK12" i="1"/>
  <c r="AI12" i="1"/>
  <c r="AJ12" i="1" s="1"/>
  <c r="AM12" i="1" s="1"/>
  <c r="AH12" i="1"/>
  <c r="L12" i="1"/>
  <c r="K12" i="1"/>
  <c r="M12" i="1" s="1"/>
  <c r="H12" i="1"/>
  <c r="G12" i="1"/>
  <c r="I12" i="1" s="1"/>
  <c r="AL11" i="1"/>
  <c r="AK11" i="1"/>
  <c r="AI11" i="1"/>
  <c r="AO11" i="1" s="1"/>
  <c r="AH11" i="1"/>
  <c r="AN11" i="1" s="1"/>
  <c r="L11" i="1"/>
  <c r="K11" i="1"/>
  <c r="M11" i="1" s="1"/>
  <c r="H11" i="1"/>
  <c r="G11" i="1"/>
  <c r="I11" i="1" s="1"/>
  <c r="AL10" i="1"/>
  <c r="AK10" i="1"/>
  <c r="AI10" i="1"/>
  <c r="AH10" i="1"/>
  <c r="AN10" i="1" s="1"/>
  <c r="L10" i="1"/>
  <c r="K10" i="1"/>
  <c r="M10" i="1" s="1"/>
  <c r="H10" i="1"/>
  <c r="G10" i="1"/>
  <c r="I10" i="1" s="1"/>
  <c r="AN9" i="1"/>
  <c r="AL9" i="1"/>
  <c r="AO9" i="1" s="1"/>
  <c r="AK9" i="1"/>
  <c r="AI9" i="1"/>
  <c r="AJ9" i="1" s="1"/>
  <c r="AM9" i="1" s="1"/>
  <c r="AH9" i="1"/>
  <c r="L9" i="1"/>
  <c r="K9" i="1"/>
  <c r="M9" i="1" s="1"/>
  <c r="H9" i="1"/>
  <c r="G9" i="1"/>
  <c r="I9" i="1" s="1"/>
  <c r="AL8" i="1"/>
  <c r="AK8" i="1"/>
  <c r="AK20" i="1" s="1"/>
  <c r="AI8" i="1"/>
  <c r="AO8" i="1" s="1"/>
  <c r="AH8" i="1"/>
  <c r="AN8" i="1" s="1"/>
  <c r="L8" i="1"/>
  <c r="M8" i="1" s="1"/>
  <c r="K8" i="1"/>
  <c r="H8" i="1"/>
  <c r="G8" i="1"/>
  <c r="I8" i="1" s="1"/>
  <c r="AN7" i="1"/>
  <c r="AL7" i="1"/>
  <c r="AI7" i="1"/>
  <c r="L7" i="1"/>
  <c r="K7" i="1"/>
  <c r="M7" i="1" s="1"/>
  <c r="N7" i="1" s="1"/>
  <c r="H7" i="1"/>
  <c r="G7" i="1"/>
  <c r="I7" i="1" s="1"/>
  <c r="J7" i="1" s="1"/>
  <c r="L6" i="1"/>
  <c r="H6" i="1"/>
  <c r="J8" i="1" l="1"/>
  <c r="J9" i="1" s="1"/>
  <c r="J10" i="1" s="1"/>
  <c r="J11" i="1" s="1"/>
  <c r="J12" i="1" s="1"/>
  <c r="J13" i="1" s="1"/>
  <c r="J14" i="1" s="1"/>
  <c r="J15" i="1" s="1"/>
  <c r="J16" i="1" s="1"/>
  <c r="J17" i="1" s="1"/>
  <c r="AJ19" i="1"/>
  <c r="AM19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AJ10" i="1"/>
  <c r="AJ16" i="1"/>
  <c r="AM16" i="1" s="1"/>
  <c r="AM10" i="1"/>
  <c r="AO7" i="1"/>
  <c r="AJ7" i="1" s="1"/>
  <c r="AJ8" i="1"/>
  <c r="AM8" i="1" s="1"/>
  <c r="AJ11" i="1"/>
  <c r="AM11" i="1" s="1"/>
  <c r="AJ14" i="1"/>
  <c r="AM14" i="1" s="1"/>
  <c r="AJ17" i="1"/>
  <c r="AM17" i="1" s="1"/>
  <c r="AJ18" i="1"/>
  <c r="AM18" i="1" s="1"/>
  <c r="AO10" i="1"/>
  <c r="AO13" i="1"/>
  <c r="AJ13" i="1" s="1"/>
  <c r="AM13" i="1" s="1"/>
  <c r="AO16" i="1"/>
  <c r="AO19" i="1"/>
  <c r="AH20" i="1"/>
  <c r="AJ20" i="1" l="1"/>
  <c r="AM7" i="1"/>
  <c r="AM20" i="1" s="1"/>
  <c r="AM22" i="1" s="1"/>
  <c r="AR6" i="1"/>
  <c r="AR8" i="1" s="1"/>
  <c r="AJ22" i="1"/>
  <c r="AJ24" i="1" s="1"/>
  <c r="AJ26" i="1" s="1"/>
  <c r="AJ31" i="1" l="1"/>
  <c r="AJ34" i="1" s="1"/>
  <c r="AJ27" i="1"/>
  <c r="AJ30" i="1" s="1"/>
  <c r="AJ33" i="1" s="1"/>
</calcChain>
</file>

<file path=xl/sharedStrings.xml><?xml version="1.0" encoding="utf-8"?>
<sst xmlns="http://schemas.openxmlformats.org/spreadsheetml/2006/main" count="55" uniqueCount="32">
  <si>
    <t>Log-Rank Test</t>
  </si>
  <si>
    <t>Trial A</t>
  </si>
  <si>
    <t>Trial B</t>
  </si>
  <si>
    <t>Yrs in Trial</t>
  </si>
  <si>
    <t>Died</t>
  </si>
  <si>
    <t>t</t>
  </si>
  <si>
    <t>d</t>
  </si>
  <si>
    <t>n</t>
  </si>
  <si>
    <t>1-d/n</t>
  </si>
  <si>
    <t>S(t)</t>
  </si>
  <si>
    <t>A</t>
  </si>
  <si>
    <t>B</t>
  </si>
  <si>
    <t>Combined</t>
  </si>
  <si>
    <t>e</t>
  </si>
  <si>
    <t>chi-sq</t>
  </si>
  <si>
    <t>df</t>
  </si>
  <si>
    <t>p-value</t>
  </si>
  <si>
    <t>=CHISQ.DIST.RT(AR6,AR7)</t>
  </si>
  <si>
    <t>failure rate</t>
  </si>
  <si>
    <t>hazard ratio</t>
  </si>
  <si>
    <t>=(AH20/AJ20)/(AK20/AM20)</t>
  </si>
  <si>
    <t>ln h</t>
  </si>
  <si>
    <t>s.e ln h</t>
  </si>
  <si>
    <t>z-crit</t>
  </si>
  <si>
    <t>=NORM.S.INV(0.975)</t>
  </si>
  <si>
    <t>ln h lower</t>
  </si>
  <si>
    <t>ln h upper</t>
  </si>
  <si>
    <t>h lower</t>
  </si>
  <si>
    <t>h upper</t>
  </si>
  <si>
    <t>Real Statistics Using Excel</t>
  </si>
  <si>
    <t>Updated</t>
  </si>
  <si>
    <t>Copyright © 2013 - 2024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</si>
</sst>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0" xfId="0" quotePrefix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Survival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'Log-Rank'!$V$5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'Log-Rank'!$U$6:$U$30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</c:numCache>
            </c:numRef>
          </c:xVal>
          <c:yVal>
            <c:numRef>
              <c:f>'Log-Rank'!$V$6:$V$30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0.94444444444444442</c:v>
                </c:pt>
                <c:pt idx="5">
                  <c:v>0.94444444444444442</c:v>
                </c:pt>
                <c:pt idx="6">
                  <c:v>0.88888888888888884</c:v>
                </c:pt>
                <c:pt idx="7">
                  <c:v>0.88888888888888884</c:v>
                </c:pt>
                <c:pt idx="8">
                  <c:v>0.88888888888888884</c:v>
                </c:pt>
                <c:pt idx="9">
                  <c:v>0.88888888888888884</c:v>
                </c:pt>
                <c:pt idx="10">
                  <c:v>0.72222222222222221</c:v>
                </c:pt>
                <c:pt idx="11">
                  <c:v>0.72222222222222221</c:v>
                </c:pt>
                <c:pt idx="12">
                  <c:v>0.72222222222222221</c:v>
                </c:pt>
                <c:pt idx="13">
                  <c:v>0.72222222222222221</c:v>
                </c:pt>
                <c:pt idx="14">
                  <c:v>0.54166666666666663</c:v>
                </c:pt>
                <c:pt idx="15">
                  <c:v>0.54166666666666663</c:v>
                </c:pt>
                <c:pt idx="16">
                  <c:v>0.54166666666666663</c:v>
                </c:pt>
                <c:pt idx="17">
                  <c:v>0.54166666666666663</c:v>
                </c:pt>
                <c:pt idx="18">
                  <c:v>0.54166666666666663</c:v>
                </c:pt>
                <c:pt idx="19">
                  <c:v>0.54166666666666663</c:v>
                </c:pt>
                <c:pt idx="20">
                  <c:v>0.3611111111111111</c:v>
                </c:pt>
                <c:pt idx="21">
                  <c:v>0.3611111111111111</c:v>
                </c:pt>
                <c:pt idx="22">
                  <c:v>0.18055555555555555</c:v>
                </c:pt>
                <c:pt idx="23">
                  <c:v>0.18055555555555555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26-4B25-9430-D22CE2512F7F}"/>
            </c:ext>
          </c:extLst>
        </c:ser>
        <c:ser>
          <c:idx val="1"/>
          <c:order val="1"/>
          <c:tx>
            <c:strRef>
              <c:f>'Log-Rank'!$W$5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'Log-Rank'!$U$6:$U$30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</c:numCache>
            </c:numRef>
          </c:xVal>
          <c:yVal>
            <c:numRef>
              <c:f>'Log-Rank'!$W$6:$W$30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0.94444444444444442</c:v>
                </c:pt>
                <c:pt idx="3">
                  <c:v>0.94444444444444442</c:v>
                </c:pt>
                <c:pt idx="4">
                  <c:v>0.94444444444444442</c:v>
                </c:pt>
                <c:pt idx="5">
                  <c:v>0.94444444444444442</c:v>
                </c:pt>
                <c:pt idx="6">
                  <c:v>0.88888888888888884</c:v>
                </c:pt>
                <c:pt idx="7">
                  <c:v>0.88888888888888884</c:v>
                </c:pt>
                <c:pt idx="8">
                  <c:v>0.83333333333333326</c:v>
                </c:pt>
                <c:pt idx="9">
                  <c:v>0.83333333333333326</c:v>
                </c:pt>
                <c:pt idx="10">
                  <c:v>0.83333333333333326</c:v>
                </c:pt>
                <c:pt idx="11">
                  <c:v>0.83333333333333326</c:v>
                </c:pt>
                <c:pt idx="12">
                  <c:v>0.77777777777777768</c:v>
                </c:pt>
                <c:pt idx="13">
                  <c:v>0.77777777777777768</c:v>
                </c:pt>
                <c:pt idx="14">
                  <c:v>0.7129629629629628</c:v>
                </c:pt>
                <c:pt idx="15">
                  <c:v>0.7129629629629628</c:v>
                </c:pt>
                <c:pt idx="16">
                  <c:v>0.7129629629629628</c:v>
                </c:pt>
                <c:pt idx="17">
                  <c:v>0.7129629629629628</c:v>
                </c:pt>
                <c:pt idx="18">
                  <c:v>0.55452674897119325</c:v>
                </c:pt>
                <c:pt idx="19">
                  <c:v>0.55452674897119325</c:v>
                </c:pt>
                <c:pt idx="20">
                  <c:v>0.55452674897119325</c:v>
                </c:pt>
                <c:pt idx="21">
                  <c:v>0.55452674897119325</c:v>
                </c:pt>
                <c:pt idx="22">
                  <c:v>0.55452674897119325</c:v>
                </c:pt>
                <c:pt idx="23">
                  <c:v>0.55452674897119325</c:v>
                </c:pt>
                <c:pt idx="24">
                  <c:v>0.36968449931412889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26-4B25-9430-D22CE2512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366240"/>
        <c:axId val="749363104"/>
      </c:scatterChart>
      <c:valAx>
        <c:axId val="74936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Survival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363104"/>
        <c:crosses val="autoZero"/>
        <c:crossBetween val="midCat"/>
      </c:valAx>
      <c:valAx>
        <c:axId val="7493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366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590550</xdr:colOff>
      <xdr:row>10</xdr:row>
      <xdr:rowOff>52387</xdr:rowOff>
    </xdr:from>
    <xdr:to>
      <xdr:col>31</xdr:col>
      <xdr:colOff>285750</xdr:colOff>
      <xdr:row>24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CB2C7-5FA4-4EF6-9DA6-8C02B8557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Examples%20Regression%202.xlsx" TargetMode="External"/><Relationship Id="rId1" Type="http://schemas.openxmlformats.org/officeDocument/2006/relationships/externalLinkPath" Target="/38f5cd2f1f925cfd/Documenti/A%20Real%20Statistics%202020/Examples/Real%20Statistics%20Examples%20Regress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Logit 1"/>
      <sheetName val="Logit 2"/>
      <sheetName val="Logit 3"/>
      <sheetName val="Logit 3a"/>
      <sheetName val="Logit 4"/>
      <sheetName val="Logit 4a"/>
      <sheetName val="Logit 5"/>
      <sheetName val="Logit 5a"/>
      <sheetName val="Logit 6"/>
      <sheetName val="Logit 6a"/>
      <sheetName val="Logit 7a"/>
      <sheetName val="Hosmer"/>
      <sheetName val="Probit 1"/>
      <sheetName val="Probit 2"/>
      <sheetName val="Norm"/>
      <sheetName val="Binary"/>
      <sheetName val="MLogit 1"/>
      <sheetName val="MLogit 2"/>
      <sheetName val="MLogit 3"/>
      <sheetName val="MLogit 3a"/>
      <sheetName val="MLogit 4"/>
      <sheetName val="MLogit 4a"/>
      <sheetName val="MLogit 4b"/>
      <sheetName val="MLogit 5"/>
      <sheetName val="MLogit 5a"/>
      <sheetName val="MLogit 6"/>
      <sheetName val="OLogit 1"/>
      <sheetName val="OLogit 2"/>
      <sheetName val="OLogit 3"/>
      <sheetName val="Logit A"/>
      <sheetName val="Logit B"/>
      <sheetName val="Logit C"/>
      <sheetName val="Logit D"/>
      <sheetName val="Probit A"/>
      <sheetName val="Probit B"/>
      <sheetName val="Probit C"/>
      <sheetName val="Probit D"/>
      <sheetName val="OLogit A"/>
      <sheetName val="OLogit B"/>
      <sheetName val="PReg 1"/>
      <sheetName val="PReg 2"/>
      <sheetName val="PReg 3"/>
      <sheetName val="Log Lin 1.1"/>
      <sheetName val="Log Lin 1.2"/>
      <sheetName val="Log Lin 1.3"/>
      <sheetName val="Log Lin 1.4"/>
      <sheetName val="Log Lin 2.1"/>
      <sheetName val="Log Lin 2.2"/>
      <sheetName val="Log Lin 2.3"/>
      <sheetName val="Log Lin 2.4"/>
      <sheetName val="Log Lin 2.5"/>
      <sheetName val="Kaplan"/>
      <sheetName val="Kaplan 1"/>
      <sheetName val="Kaplan 2"/>
      <sheetName val="Kaplan 3"/>
      <sheetName val="Kaplan 4"/>
      <sheetName val="Log-Rank"/>
      <sheetName val="Log-Rank 1"/>
      <sheetName val="Cox Reg 1"/>
      <sheetName val="Cox Reg 2"/>
      <sheetName val="Cox Reg 3"/>
      <sheetName val="Cox Reg 4"/>
      <sheetName val="Cox Reg 5"/>
      <sheetName val="Cox Reg 6"/>
      <sheetName val="Cox Reg 7"/>
      <sheetName val="Cox Reg 8"/>
      <sheetName val="IPFP 2.1"/>
      <sheetName val="IPFP 2.1a"/>
      <sheetName val="IPFP 2.2 "/>
      <sheetName val="IPFP 3.1"/>
      <sheetName val="IPFP 3.2"/>
      <sheetName val="IPFP 3.2a"/>
      <sheetName val="Miss 1"/>
      <sheetName val="Miss 2"/>
      <sheetName val="Miss 3"/>
      <sheetName val="Miss 4"/>
      <sheetName val="MI 1"/>
      <sheetName val="MI 2"/>
      <sheetName val="MI 3a"/>
      <sheetName val="MI 3"/>
      <sheetName val="MI 4"/>
      <sheetName val="MI 5"/>
      <sheetName val="MI 6"/>
      <sheetName val="MI 7"/>
      <sheetName val="MI 8"/>
      <sheetName val="MI 8a"/>
      <sheetName val="MI 9"/>
      <sheetName val="MI 9a"/>
      <sheetName val="FIML 1"/>
      <sheetName val="FIML 2"/>
      <sheetName val="FIML 2a"/>
      <sheetName val="FIML 2b"/>
      <sheetName val="FIML 2c"/>
      <sheetName val="FIML 3"/>
      <sheetName val="FIML 3a"/>
      <sheetName val="FIML 3b"/>
      <sheetName val="EM A"/>
      <sheetName val="EM B"/>
      <sheetName val="EM C"/>
      <sheetName val="EM D"/>
      <sheetName val="EM E"/>
      <sheetName val="EM F"/>
      <sheetName val="EM Norm 1"/>
      <sheetName val="EM Norm 2"/>
      <sheetName val="EM Patterns"/>
      <sheetName val="EM To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5">
          <cell r="V5" t="str">
            <v>A</v>
          </cell>
          <cell r="W5" t="str">
            <v>B</v>
          </cell>
        </row>
        <row r="6">
          <cell r="U6">
            <v>0</v>
          </cell>
          <cell r="V6">
            <v>1</v>
          </cell>
          <cell r="W6">
            <v>1</v>
          </cell>
        </row>
        <row r="7">
          <cell r="U7">
            <v>1</v>
          </cell>
          <cell r="V7">
            <v>1</v>
          </cell>
          <cell r="W7">
            <v>1</v>
          </cell>
        </row>
        <row r="8">
          <cell r="U8">
            <v>1</v>
          </cell>
          <cell r="V8">
            <v>1</v>
          </cell>
          <cell r="W8">
            <v>0.94444444444444442</v>
          </cell>
        </row>
        <row r="9">
          <cell r="U9">
            <v>2</v>
          </cell>
          <cell r="V9">
            <v>1</v>
          </cell>
          <cell r="W9">
            <v>0.94444444444444442</v>
          </cell>
        </row>
        <row r="10">
          <cell r="U10">
            <v>2</v>
          </cell>
          <cell r="V10">
            <v>0.94444444444444442</v>
          </cell>
          <cell r="W10">
            <v>0.94444444444444442</v>
          </cell>
        </row>
        <row r="11">
          <cell r="U11">
            <v>3</v>
          </cell>
          <cell r="V11">
            <v>0.94444444444444442</v>
          </cell>
          <cell r="W11">
            <v>0.94444444444444442</v>
          </cell>
        </row>
        <row r="12">
          <cell r="U12">
            <v>3</v>
          </cell>
          <cell r="V12">
            <v>0.88888888888888884</v>
          </cell>
          <cell r="W12">
            <v>0.88888888888888884</v>
          </cell>
        </row>
        <row r="13">
          <cell r="U13">
            <v>4</v>
          </cell>
          <cell r="V13">
            <v>0.88888888888888884</v>
          </cell>
          <cell r="W13">
            <v>0.88888888888888884</v>
          </cell>
        </row>
        <row r="14">
          <cell r="U14">
            <v>4</v>
          </cell>
          <cell r="V14">
            <v>0.88888888888888884</v>
          </cell>
          <cell r="W14">
            <v>0.83333333333333326</v>
          </cell>
        </row>
        <row r="15">
          <cell r="U15">
            <v>5</v>
          </cell>
          <cell r="V15">
            <v>0.88888888888888884</v>
          </cell>
          <cell r="W15">
            <v>0.83333333333333326</v>
          </cell>
        </row>
        <row r="16">
          <cell r="U16">
            <v>5</v>
          </cell>
          <cell r="V16">
            <v>0.72222222222222221</v>
          </cell>
          <cell r="W16">
            <v>0.83333333333333326</v>
          </cell>
        </row>
        <row r="17">
          <cell r="U17">
            <v>6</v>
          </cell>
          <cell r="V17">
            <v>0.72222222222222221</v>
          </cell>
          <cell r="W17">
            <v>0.83333333333333326</v>
          </cell>
        </row>
        <row r="18">
          <cell r="U18">
            <v>6</v>
          </cell>
          <cell r="V18">
            <v>0.72222222222222221</v>
          </cell>
          <cell r="W18">
            <v>0.77777777777777768</v>
          </cell>
        </row>
        <row r="19">
          <cell r="U19">
            <v>8</v>
          </cell>
          <cell r="V19">
            <v>0.72222222222222221</v>
          </cell>
          <cell r="W19">
            <v>0.77777777777777768</v>
          </cell>
        </row>
        <row r="20">
          <cell r="U20">
            <v>8</v>
          </cell>
          <cell r="V20">
            <v>0.54166666666666663</v>
          </cell>
          <cell r="W20">
            <v>0.7129629629629628</v>
          </cell>
        </row>
        <row r="21">
          <cell r="U21">
            <v>9</v>
          </cell>
          <cell r="V21">
            <v>0.54166666666666663</v>
          </cell>
          <cell r="W21">
            <v>0.7129629629629628</v>
          </cell>
        </row>
        <row r="22">
          <cell r="U22">
            <v>9</v>
          </cell>
          <cell r="V22">
            <v>0.54166666666666663</v>
          </cell>
          <cell r="W22">
            <v>0.7129629629629628</v>
          </cell>
        </row>
        <row r="23">
          <cell r="U23">
            <v>10</v>
          </cell>
          <cell r="V23">
            <v>0.54166666666666663</v>
          </cell>
          <cell r="W23">
            <v>0.7129629629629628</v>
          </cell>
        </row>
        <row r="24">
          <cell r="U24">
            <v>10</v>
          </cell>
          <cell r="V24">
            <v>0.54166666666666663</v>
          </cell>
          <cell r="W24">
            <v>0.55452674897119325</v>
          </cell>
        </row>
        <row r="25">
          <cell r="U25">
            <v>11</v>
          </cell>
          <cell r="V25">
            <v>0.54166666666666663</v>
          </cell>
          <cell r="W25">
            <v>0.55452674897119325</v>
          </cell>
        </row>
        <row r="26">
          <cell r="U26">
            <v>11</v>
          </cell>
          <cell r="V26">
            <v>0.3611111111111111</v>
          </cell>
          <cell r="W26">
            <v>0.55452674897119325</v>
          </cell>
        </row>
        <row r="27">
          <cell r="U27">
            <v>12</v>
          </cell>
          <cell r="V27">
            <v>0.3611111111111111</v>
          </cell>
          <cell r="W27">
            <v>0.55452674897119325</v>
          </cell>
        </row>
        <row r="28">
          <cell r="U28">
            <v>12</v>
          </cell>
          <cell r="V28">
            <v>0.18055555555555555</v>
          </cell>
          <cell r="W28">
            <v>0.55452674897119325</v>
          </cell>
        </row>
        <row r="29">
          <cell r="U29">
            <v>13</v>
          </cell>
          <cell r="V29">
            <v>0.18055555555555555</v>
          </cell>
          <cell r="W29">
            <v>0.55452674897119325</v>
          </cell>
        </row>
        <row r="30">
          <cell r="U30">
            <v>13</v>
          </cell>
          <cell r="W30">
            <v>0.36968449931412889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343F-2794-415C-AB5C-2013176C0453}"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29</v>
      </c>
    </row>
    <row r="2" spans="1:2" x14ac:dyDescent="0.35">
      <c r="A2" t="s">
        <v>0</v>
      </c>
    </row>
    <row r="4" spans="1:2" x14ac:dyDescent="0.35">
      <c r="A4" t="s">
        <v>30</v>
      </c>
      <c r="B4" s="33">
        <v>45628</v>
      </c>
    </row>
    <row r="6" spans="1:2" x14ac:dyDescent="0.35">
      <c r="A6" s="34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92BF-808A-457F-BC7C-4909841F5D24}">
  <dimension ref="A1:AT34"/>
  <sheetViews>
    <sheetView workbookViewId="0"/>
  </sheetViews>
  <sheetFormatPr defaultRowHeight="14.5" x14ac:dyDescent="0.35"/>
  <cols>
    <col min="1" max="1" width="10.453125" customWidth="1"/>
    <col min="2" max="2" width="6.7265625" customWidth="1"/>
    <col min="3" max="3" width="4.26953125" customWidth="1"/>
    <col min="4" max="4" width="10.453125" customWidth="1"/>
    <col min="5" max="5" width="6.7265625" customWidth="1"/>
    <col min="7" max="8" width="5.7265625" customWidth="1"/>
    <col min="11" max="12" width="5.7265625" customWidth="1"/>
    <col min="33" max="33" width="5.81640625" customWidth="1"/>
    <col min="34" max="35" width="9.1796875" customWidth="1"/>
    <col min="37" max="38" width="9.1796875" customWidth="1"/>
    <col min="40" max="41" width="9.1796875" customWidth="1"/>
    <col min="42" max="42" width="6.7265625" customWidth="1"/>
    <col min="45" max="45" width="4" customWidth="1"/>
    <col min="46" max="46" width="40.1796875" customWidth="1"/>
  </cols>
  <sheetData>
    <row r="1" spans="1:46" x14ac:dyDescent="0.35">
      <c r="A1" s="1" t="s">
        <v>0</v>
      </c>
    </row>
    <row r="3" spans="1:46" x14ac:dyDescent="0.35">
      <c r="A3" s="2" t="s">
        <v>1</v>
      </c>
      <c r="B3" s="2"/>
      <c r="D3" s="2" t="s">
        <v>2</v>
      </c>
      <c r="E3" s="2"/>
    </row>
    <row r="4" spans="1:46" x14ac:dyDescent="0.35">
      <c r="G4" s="2" t="s">
        <v>1</v>
      </c>
      <c r="H4" s="2"/>
      <c r="I4" s="2"/>
      <c r="J4" s="2"/>
      <c r="K4" s="2" t="s">
        <v>2</v>
      </c>
      <c r="L4" s="2"/>
      <c r="M4" s="2"/>
      <c r="N4" s="2"/>
    </row>
    <row r="5" spans="1:46" x14ac:dyDescent="0.35">
      <c r="A5" s="3" t="s">
        <v>3</v>
      </c>
      <c r="B5" s="3" t="s">
        <v>4</v>
      </c>
      <c r="C5" s="4"/>
      <c r="D5" s="3" t="s">
        <v>3</v>
      </c>
      <c r="E5" s="3" t="s">
        <v>4</v>
      </c>
      <c r="F5" s="5" t="s">
        <v>5</v>
      </c>
      <c r="G5" s="6" t="s">
        <v>6</v>
      </c>
      <c r="H5" s="7" t="s">
        <v>7</v>
      </c>
      <c r="I5" s="7" t="s">
        <v>8</v>
      </c>
      <c r="J5" s="7" t="s">
        <v>9</v>
      </c>
      <c r="K5" s="6" t="s">
        <v>6</v>
      </c>
      <c r="L5" s="7" t="s">
        <v>7</v>
      </c>
      <c r="M5" s="7" t="s">
        <v>8</v>
      </c>
      <c r="N5" s="8" t="s">
        <v>9</v>
      </c>
      <c r="P5" s="5" t="s">
        <v>5</v>
      </c>
      <c r="Q5" s="5" t="s">
        <v>10</v>
      </c>
      <c r="R5" s="5" t="s">
        <v>11</v>
      </c>
      <c r="U5" s="5" t="s">
        <v>5</v>
      </c>
      <c r="V5" s="5" t="s">
        <v>10</v>
      </c>
      <c r="W5" s="5" t="s">
        <v>11</v>
      </c>
      <c r="AH5" s="2" t="s">
        <v>1</v>
      </c>
      <c r="AI5" s="2"/>
      <c r="AJ5" s="2"/>
      <c r="AK5" s="2" t="s">
        <v>2</v>
      </c>
      <c r="AL5" s="2"/>
      <c r="AM5" s="2"/>
      <c r="AN5" s="2" t="s">
        <v>12</v>
      </c>
      <c r="AO5" s="2"/>
    </row>
    <row r="6" spans="1:46" x14ac:dyDescent="0.35">
      <c r="A6" s="4">
        <v>3</v>
      </c>
      <c r="B6" s="4">
        <v>1</v>
      </c>
      <c r="C6" s="4"/>
      <c r="D6" s="4">
        <v>1</v>
      </c>
      <c r="E6" s="4">
        <v>1</v>
      </c>
      <c r="F6">
        <v>0</v>
      </c>
      <c r="G6" s="9"/>
      <c r="H6" s="10">
        <f t="shared" ref="H6:H17" si="0">COUNTIF($A$6:$A$23, "&gt;"&amp;F6-1)</f>
        <v>18</v>
      </c>
      <c r="I6" s="10"/>
      <c r="J6" s="10">
        <v>1</v>
      </c>
      <c r="K6" s="9"/>
      <c r="L6" s="10">
        <f t="shared" ref="L6:L18" si="1">COUNTIF($D$6:$D$23, "&gt;"&amp;F6-1)</f>
        <v>18</v>
      </c>
      <c r="M6" s="10"/>
      <c r="N6" s="11">
        <v>1</v>
      </c>
      <c r="P6">
        <v>0</v>
      </c>
      <c r="Q6">
        <v>1</v>
      </c>
      <c r="R6">
        <v>1</v>
      </c>
      <c r="S6">
        <v>1</v>
      </c>
      <c r="U6">
        <v>0</v>
      </c>
      <c r="V6" s="9">
        <v>1</v>
      </c>
      <c r="W6" s="11">
        <v>1</v>
      </c>
      <c r="AG6" s="5" t="s">
        <v>5</v>
      </c>
      <c r="AH6" s="12" t="s">
        <v>6</v>
      </c>
      <c r="AI6" s="3" t="s">
        <v>7</v>
      </c>
      <c r="AJ6" s="3" t="s">
        <v>13</v>
      </c>
      <c r="AK6" s="12" t="s">
        <v>6</v>
      </c>
      <c r="AL6" s="3" t="s">
        <v>7</v>
      </c>
      <c r="AM6" s="13" t="s">
        <v>13</v>
      </c>
      <c r="AN6" s="3" t="s">
        <v>6</v>
      </c>
      <c r="AO6" s="13" t="s">
        <v>7</v>
      </c>
      <c r="AQ6" s="14" t="s">
        <v>14</v>
      </c>
      <c r="AR6" s="15">
        <f>(AH20-AJ20)^2/AJ20+(AK20-AM20)^2/AM20</f>
        <v>0.94371601891821699</v>
      </c>
      <c r="AT6" t="e">
        <f ca="1">FTEXT(AR6)</f>
        <v>#NAME?</v>
      </c>
    </row>
    <row r="7" spans="1:46" x14ac:dyDescent="0.35">
      <c r="A7" s="4">
        <v>5</v>
      </c>
      <c r="B7" s="4">
        <v>1</v>
      </c>
      <c r="C7" s="4"/>
      <c r="D7" s="4">
        <v>4</v>
      </c>
      <c r="E7" s="4">
        <v>1</v>
      </c>
      <c r="F7">
        <v>1</v>
      </c>
      <c r="G7" s="16">
        <f t="shared" ref="G7:G17" si="2">COUNTIFS($A$6:$A$23,F7,$B$6:$B$23,1)</f>
        <v>0</v>
      </c>
      <c r="H7">
        <f t="shared" si="0"/>
        <v>18</v>
      </c>
      <c r="I7">
        <f t="shared" ref="I7:I17" si="3">1-G7/H7</f>
        <v>1</v>
      </c>
      <c r="J7">
        <f t="shared" ref="J7:J17" si="4">J6*I7</f>
        <v>1</v>
      </c>
      <c r="K7" s="16">
        <f t="shared" ref="K7:K18" si="5">COUNTIFS($D$6:$D$23,F7,$E$6:$E$23,1)</f>
        <v>1</v>
      </c>
      <c r="L7">
        <f t="shared" si="1"/>
        <v>18</v>
      </c>
      <c r="M7">
        <f t="shared" ref="M7:M18" si="6">1-K7/L7</f>
        <v>0.94444444444444442</v>
      </c>
      <c r="N7" s="17">
        <f t="shared" ref="N7:N18" si="7">N6*M7</f>
        <v>0.94444444444444442</v>
      </c>
      <c r="P7">
        <v>1</v>
      </c>
      <c r="Q7">
        <v>1</v>
      </c>
      <c r="R7">
        <v>0.94444444444444442</v>
      </c>
      <c r="S7">
        <v>2</v>
      </c>
      <c r="U7">
        <v>1</v>
      </c>
      <c r="V7" s="16">
        <v>1</v>
      </c>
      <c r="W7" s="17">
        <v>1</v>
      </c>
      <c r="AG7">
        <v>0</v>
      </c>
      <c r="AH7" s="18"/>
      <c r="AI7" s="19">
        <f t="shared" ref="AI7:AI18" si="8">COUNTIF($A$6:$A$23, "&gt;"&amp;AG7-1)</f>
        <v>18</v>
      </c>
      <c r="AJ7" s="11">
        <f>AI7/AO7*AN7</f>
        <v>0</v>
      </c>
      <c r="AK7" s="18"/>
      <c r="AL7" s="19">
        <f t="shared" ref="AL7:AL19" si="9">COUNTIF($D$6:$D$23, "&gt;"&amp;AG7-1)</f>
        <v>18</v>
      </c>
      <c r="AM7" s="11">
        <f>AN7-AJ7</f>
        <v>0</v>
      </c>
      <c r="AN7" s="18">
        <f>AH7+AK7</f>
        <v>0</v>
      </c>
      <c r="AO7" s="20">
        <f>AI7+AL7</f>
        <v>36</v>
      </c>
      <c r="AQ7" t="s">
        <v>15</v>
      </c>
      <c r="AR7" s="21">
        <v>1</v>
      </c>
      <c r="AT7" t="e">
        <f ca="1">FTEXT(AR7)</f>
        <v>#NAME?</v>
      </c>
    </row>
    <row r="8" spans="1:46" x14ac:dyDescent="0.35">
      <c r="A8" s="4">
        <v>8</v>
      </c>
      <c r="B8" s="4">
        <v>1</v>
      </c>
      <c r="C8" s="4"/>
      <c r="D8" s="4">
        <v>9</v>
      </c>
      <c r="E8" s="4">
        <v>0</v>
      </c>
      <c r="F8">
        <v>2</v>
      </c>
      <c r="G8" s="16">
        <f t="shared" si="2"/>
        <v>1</v>
      </c>
      <c r="H8">
        <f t="shared" si="0"/>
        <v>18</v>
      </c>
      <c r="I8">
        <f t="shared" si="3"/>
        <v>0.94444444444444442</v>
      </c>
      <c r="J8">
        <f t="shared" si="4"/>
        <v>0.94444444444444442</v>
      </c>
      <c r="K8" s="16">
        <f t="shared" si="5"/>
        <v>0</v>
      </c>
      <c r="L8">
        <f t="shared" si="1"/>
        <v>17</v>
      </c>
      <c r="M8">
        <f t="shared" si="6"/>
        <v>1</v>
      </c>
      <c r="N8" s="17">
        <f t="shared" si="7"/>
        <v>0.94444444444444442</v>
      </c>
      <c r="P8">
        <v>2</v>
      </c>
      <c r="Q8">
        <v>0.94444444444444442</v>
      </c>
      <c r="R8">
        <v>0.94444444444444442</v>
      </c>
      <c r="S8">
        <v>3</v>
      </c>
      <c r="U8">
        <v>1</v>
      </c>
      <c r="V8" s="16">
        <v>1</v>
      </c>
      <c r="W8" s="17">
        <v>0.94444444444444442</v>
      </c>
      <c r="AG8">
        <v>1</v>
      </c>
      <c r="AH8" s="22">
        <f t="shared" ref="AH8:AH18" si="10">COUNTIFS($A$6:$A$23,AG8,$B$6:$B$23,1)</f>
        <v>0</v>
      </c>
      <c r="AI8" s="4">
        <f t="shared" si="8"/>
        <v>18</v>
      </c>
      <c r="AJ8" s="17">
        <f t="shared" ref="AJ8:AJ19" si="11">AI8/AO8*AN8</f>
        <v>0.5</v>
      </c>
      <c r="AK8" s="22">
        <f t="shared" ref="AK8:AK19" si="12">COUNTIFS($D$6:$D$23,AG8,$E$6:$E$23,1)</f>
        <v>1</v>
      </c>
      <c r="AL8" s="4">
        <f t="shared" si="9"/>
        <v>18</v>
      </c>
      <c r="AM8" s="17">
        <f t="shared" ref="AM8:AM19" si="13">AN8-AJ8</f>
        <v>0.5</v>
      </c>
      <c r="AN8" s="22">
        <f t="shared" ref="AN8:AO19" si="14">AH8+AK8</f>
        <v>1</v>
      </c>
      <c r="AO8" s="23">
        <f t="shared" si="14"/>
        <v>36</v>
      </c>
      <c r="AQ8" t="s">
        <v>16</v>
      </c>
      <c r="AR8" s="24">
        <f>CHIDIST(AR6,AR7)</f>
        <v>0.33132400545242796</v>
      </c>
      <c r="AT8" s="25" t="s">
        <v>17</v>
      </c>
    </row>
    <row r="9" spans="1:46" x14ac:dyDescent="0.35">
      <c r="A9" s="4">
        <v>10</v>
      </c>
      <c r="B9" s="4">
        <v>0</v>
      </c>
      <c r="C9" s="4"/>
      <c r="D9" s="4">
        <v>10</v>
      </c>
      <c r="E9" s="4">
        <v>0</v>
      </c>
      <c r="F9">
        <v>3</v>
      </c>
      <c r="G9" s="16">
        <f t="shared" si="2"/>
        <v>1</v>
      </c>
      <c r="H9">
        <f t="shared" si="0"/>
        <v>17</v>
      </c>
      <c r="I9">
        <f t="shared" si="3"/>
        <v>0.94117647058823528</v>
      </c>
      <c r="J9">
        <f t="shared" si="4"/>
        <v>0.88888888888888884</v>
      </c>
      <c r="K9" s="16">
        <f t="shared" si="5"/>
        <v>1</v>
      </c>
      <c r="L9">
        <f t="shared" si="1"/>
        <v>17</v>
      </c>
      <c r="M9">
        <f t="shared" si="6"/>
        <v>0.94117647058823528</v>
      </c>
      <c r="N9" s="17">
        <f t="shared" si="7"/>
        <v>0.88888888888888884</v>
      </c>
      <c r="P9">
        <v>3</v>
      </c>
      <c r="Q9">
        <v>0.88888888888888884</v>
      </c>
      <c r="R9">
        <v>0.88888888888888884</v>
      </c>
      <c r="S9">
        <v>4</v>
      </c>
      <c r="U9">
        <v>2</v>
      </c>
      <c r="V9" s="16">
        <v>1</v>
      </c>
      <c r="W9" s="17">
        <v>0.94444444444444442</v>
      </c>
      <c r="AG9">
        <v>2</v>
      </c>
      <c r="AH9" s="22">
        <f t="shared" si="10"/>
        <v>1</v>
      </c>
      <c r="AI9" s="4">
        <f t="shared" si="8"/>
        <v>18</v>
      </c>
      <c r="AJ9" s="17">
        <f>AI9/AO9*AN9</f>
        <v>0.51428571428571423</v>
      </c>
      <c r="AK9" s="22">
        <f t="shared" si="12"/>
        <v>0</v>
      </c>
      <c r="AL9" s="4">
        <f t="shared" si="9"/>
        <v>17</v>
      </c>
      <c r="AM9" s="17">
        <f t="shared" si="13"/>
        <v>0.48571428571428577</v>
      </c>
      <c r="AN9" s="22">
        <f t="shared" si="14"/>
        <v>1</v>
      </c>
      <c r="AO9" s="23">
        <f t="shared" si="14"/>
        <v>35</v>
      </c>
    </row>
    <row r="10" spans="1:46" x14ac:dyDescent="0.35">
      <c r="A10" s="4">
        <v>5</v>
      </c>
      <c r="B10" s="4">
        <v>1</v>
      </c>
      <c r="C10" s="4"/>
      <c r="D10" s="4">
        <v>6</v>
      </c>
      <c r="E10" s="4">
        <v>1</v>
      </c>
      <c r="F10">
        <v>4</v>
      </c>
      <c r="G10" s="16">
        <f t="shared" si="2"/>
        <v>0</v>
      </c>
      <c r="H10">
        <f t="shared" si="0"/>
        <v>16</v>
      </c>
      <c r="I10">
        <f t="shared" si="3"/>
        <v>1</v>
      </c>
      <c r="J10">
        <f t="shared" si="4"/>
        <v>0.88888888888888884</v>
      </c>
      <c r="K10" s="16">
        <f t="shared" si="5"/>
        <v>1</v>
      </c>
      <c r="L10">
        <f t="shared" si="1"/>
        <v>16</v>
      </c>
      <c r="M10">
        <f t="shared" si="6"/>
        <v>0.9375</v>
      </c>
      <c r="N10" s="17">
        <f t="shared" si="7"/>
        <v>0.83333333333333326</v>
      </c>
      <c r="P10">
        <v>4</v>
      </c>
      <c r="Q10">
        <v>0.88888888888888884</v>
      </c>
      <c r="R10">
        <v>0.83333333333333326</v>
      </c>
      <c r="S10">
        <v>5</v>
      </c>
      <c r="U10">
        <v>2</v>
      </c>
      <c r="V10" s="16">
        <v>0.94444444444444442</v>
      </c>
      <c r="W10" s="17">
        <v>0.94444444444444442</v>
      </c>
      <c r="AG10">
        <v>3</v>
      </c>
      <c r="AH10" s="22">
        <f t="shared" si="10"/>
        <v>1</v>
      </c>
      <c r="AI10" s="4">
        <f t="shared" si="8"/>
        <v>17</v>
      </c>
      <c r="AJ10" s="17">
        <f t="shared" si="11"/>
        <v>1</v>
      </c>
      <c r="AK10" s="22">
        <f t="shared" si="12"/>
        <v>1</v>
      </c>
      <c r="AL10" s="4">
        <f t="shared" si="9"/>
        <v>17</v>
      </c>
      <c r="AM10" s="17">
        <f t="shared" si="13"/>
        <v>1</v>
      </c>
      <c r="AN10" s="22">
        <f t="shared" si="14"/>
        <v>2</v>
      </c>
      <c r="AO10" s="23">
        <f t="shared" si="14"/>
        <v>34</v>
      </c>
    </row>
    <row r="11" spans="1:46" x14ac:dyDescent="0.35">
      <c r="A11" s="4">
        <v>5</v>
      </c>
      <c r="B11" s="4">
        <v>0</v>
      </c>
      <c r="C11" s="4"/>
      <c r="D11" s="4">
        <v>6</v>
      </c>
      <c r="E11" s="4">
        <v>0</v>
      </c>
      <c r="F11">
        <v>5</v>
      </c>
      <c r="G11" s="16">
        <f t="shared" si="2"/>
        <v>3</v>
      </c>
      <c r="H11">
        <f t="shared" si="0"/>
        <v>16</v>
      </c>
      <c r="I11">
        <f t="shared" si="3"/>
        <v>0.8125</v>
      </c>
      <c r="J11">
        <f t="shared" si="4"/>
        <v>0.72222222222222221</v>
      </c>
      <c r="K11" s="16">
        <f t="shared" si="5"/>
        <v>0</v>
      </c>
      <c r="L11">
        <f t="shared" si="1"/>
        <v>15</v>
      </c>
      <c r="M11">
        <f t="shared" si="6"/>
        <v>1</v>
      </c>
      <c r="N11" s="17">
        <f t="shared" si="7"/>
        <v>0.83333333333333326</v>
      </c>
      <c r="P11">
        <v>5</v>
      </c>
      <c r="Q11">
        <v>0.72222222222222221</v>
      </c>
      <c r="R11">
        <v>0.83333333333333326</v>
      </c>
      <c r="S11">
        <v>6</v>
      </c>
      <c r="U11">
        <v>3</v>
      </c>
      <c r="V11" s="16">
        <v>0.94444444444444442</v>
      </c>
      <c r="W11" s="17">
        <v>0.94444444444444442</v>
      </c>
      <c r="AG11">
        <v>4</v>
      </c>
      <c r="AH11" s="22">
        <f t="shared" si="10"/>
        <v>0</v>
      </c>
      <c r="AI11" s="4">
        <f t="shared" si="8"/>
        <v>16</v>
      </c>
      <c r="AJ11" s="17">
        <f t="shared" si="11"/>
        <v>0.5</v>
      </c>
      <c r="AK11" s="22">
        <f t="shared" si="12"/>
        <v>1</v>
      </c>
      <c r="AL11" s="4">
        <f t="shared" si="9"/>
        <v>16</v>
      </c>
      <c r="AM11" s="17">
        <f t="shared" si="13"/>
        <v>0.5</v>
      </c>
      <c r="AN11" s="22">
        <f t="shared" si="14"/>
        <v>1</v>
      </c>
      <c r="AO11" s="23">
        <f t="shared" si="14"/>
        <v>32</v>
      </c>
    </row>
    <row r="12" spans="1:46" x14ac:dyDescent="0.35">
      <c r="A12" s="4">
        <v>8</v>
      </c>
      <c r="B12" s="4">
        <v>1</v>
      </c>
      <c r="C12" s="4"/>
      <c r="D12" s="4">
        <v>10</v>
      </c>
      <c r="E12" s="4">
        <v>1</v>
      </c>
      <c r="F12">
        <v>6</v>
      </c>
      <c r="G12" s="16">
        <f t="shared" si="2"/>
        <v>0</v>
      </c>
      <c r="H12">
        <f t="shared" si="0"/>
        <v>12</v>
      </c>
      <c r="I12">
        <f t="shared" si="3"/>
        <v>1</v>
      </c>
      <c r="J12">
        <f t="shared" si="4"/>
        <v>0.72222222222222221</v>
      </c>
      <c r="K12" s="16">
        <f t="shared" si="5"/>
        <v>1</v>
      </c>
      <c r="L12">
        <f t="shared" si="1"/>
        <v>15</v>
      </c>
      <c r="M12">
        <f t="shared" si="6"/>
        <v>0.93333333333333335</v>
      </c>
      <c r="N12" s="17">
        <f t="shared" si="7"/>
        <v>0.77777777777777768</v>
      </c>
      <c r="P12">
        <v>6</v>
      </c>
      <c r="Q12">
        <v>0.72222222222222221</v>
      </c>
      <c r="R12">
        <v>0.77777777777777768</v>
      </c>
      <c r="S12">
        <v>7</v>
      </c>
      <c r="U12">
        <v>3</v>
      </c>
      <c r="V12" s="16">
        <v>0.88888888888888884</v>
      </c>
      <c r="W12" s="17">
        <v>0.88888888888888884</v>
      </c>
      <c r="AG12">
        <v>5</v>
      </c>
      <c r="AH12" s="22">
        <f t="shared" si="10"/>
        <v>3</v>
      </c>
      <c r="AI12" s="4">
        <f t="shared" si="8"/>
        <v>16</v>
      </c>
      <c r="AJ12" s="17">
        <f t="shared" si="11"/>
        <v>1.5483870967741935</v>
      </c>
      <c r="AK12" s="22">
        <f t="shared" si="12"/>
        <v>0</v>
      </c>
      <c r="AL12" s="4">
        <f t="shared" si="9"/>
        <v>15</v>
      </c>
      <c r="AM12" s="17">
        <f t="shared" si="13"/>
        <v>1.4516129032258065</v>
      </c>
      <c r="AN12" s="22">
        <f t="shared" si="14"/>
        <v>3</v>
      </c>
      <c r="AO12" s="23">
        <f t="shared" si="14"/>
        <v>31</v>
      </c>
    </row>
    <row r="13" spans="1:46" x14ac:dyDescent="0.35">
      <c r="A13" s="4">
        <v>12</v>
      </c>
      <c r="B13" s="4">
        <v>1</v>
      </c>
      <c r="C13" s="4"/>
      <c r="D13" s="4">
        <v>10</v>
      </c>
      <c r="E13" s="4">
        <v>1</v>
      </c>
      <c r="F13">
        <v>8</v>
      </c>
      <c r="G13" s="16">
        <f t="shared" si="2"/>
        <v>3</v>
      </c>
      <c r="H13">
        <f t="shared" si="0"/>
        <v>12</v>
      </c>
      <c r="I13">
        <f t="shared" si="3"/>
        <v>0.75</v>
      </c>
      <c r="J13">
        <f t="shared" si="4"/>
        <v>0.54166666666666663</v>
      </c>
      <c r="K13" s="16">
        <f t="shared" si="5"/>
        <v>1</v>
      </c>
      <c r="L13">
        <f t="shared" si="1"/>
        <v>12</v>
      </c>
      <c r="M13">
        <f t="shared" si="6"/>
        <v>0.91666666666666663</v>
      </c>
      <c r="N13" s="17">
        <f t="shared" si="7"/>
        <v>0.7129629629629628</v>
      </c>
      <c r="P13">
        <v>8</v>
      </c>
      <c r="Q13">
        <v>0.54166666666666663</v>
      </c>
      <c r="R13">
        <v>0.7129629629629628</v>
      </c>
      <c r="S13">
        <v>8</v>
      </c>
      <c r="U13">
        <v>4</v>
      </c>
      <c r="V13" s="16">
        <v>0.88888888888888884</v>
      </c>
      <c r="W13" s="17">
        <v>0.88888888888888884</v>
      </c>
      <c r="AG13">
        <v>6</v>
      </c>
      <c r="AH13" s="22">
        <f t="shared" si="10"/>
        <v>0</v>
      </c>
      <c r="AI13" s="4">
        <f t="shared" si="8"/>
        <v>12</v>
      </c>
      <c r="AJ13" s="17">
        <f t="shared" si="11"/>
        <v>0.44444444444444442</v>
      </c>
      <c r="AK13" s="22">
        <f t="shared" si="12"/>
        <v>1</v>
      </c>
      <c r="AL13" s="4">
        <f t="shared" si="9"/>
        <v>15</v>
      </c>
      <c r="AM13" s="17">
        <f t="shared" si="13"/>
        <v>0.55555555555555558</v>
      </c>
      <c r="AN13" s="22">
        <f t="shared" si="14"/>
        <v>1</v>
      </c>
      <c r="AO13" s="23">
        <f t="shared" si="14"/>
        <v>27</v>
      </c>
    </row>
    <row r="14" spans="1:46" x14ac:dyDescent="0.35">
      <c r="A14" s="4">
        <v>15</v>
      </c>
      <c r="B14" s="4">
        <v>0</v>
      </c>
      <c r="C14" s="4"/>
      <c r="D14" s="4">
        <v>12</v>
      </c>
      <c r="E14" s="4">
        <v>0</v>
      </c>
      <c r="F14">
        <v>9</v>
      </c>
      <c r="G14" s="16">
        <f t="shared" si="2"/>
        <v>0</v>
      </c>
      <c r="H14">
        <f t="shared" si="0"/>
        <v>9</v>
      </c>
      <c r="I14">
        <f t="shared" si="3"/>
        <v>1</v>
      </c>
      <c r="J14">
        <f t="shared" si="4"/>
        <v>0.54166666666666663</v>
      </c>
      <c r="K14" s="16">
        <f t="shared" si="5"/>
        <v>0</v>
      </c>
      <c r="L14">
        <f t="shared" si="1"/>
        <v>10</v>
      </c>
      <c r="M14">
        <f t="shared" si="6"/>
        <v>1</v>
      </c>
      <c r="N14" s="17">
        <f t="shared" si="7"/>
        <v>0.7129629629629628</v>
      </c>
      <c r="P14">
        <v>9</v>
      </c>
      <c r="Q14">
        <v>0.54166666666666663</v>
      </c>
      <c r="R14">
        <v>0.7129629629629628</v>
      </c>
      <c r="S14">
        <v>9</v>
      </c>
      <c r="U14">
        <v>4</v>
      </c>
      <c r="V14" s="16">
        <v>0.88888888888888884</v>
      </c>
      <c r="W14" s="17">
        <v>0.83333333333333326</v>
      </c>
      <c r="AG14">
        <v>8</v>
      </c>
      <c r="AH14" s="22">
        <f t="shared" si="10"/>
        <v>3</v>
      </c>
      <c r="AI14" s="4">
        <f t="shared" si="8"/>
        <v>12</v>
      </c>
      <c r="AJ14" s="17">
        <f t="shared" si="11"/>
        <v>2</v>
      </c>
      <c r="AK14" s="22">
        <f t="shared" si="12"/>
        <v>1</v>
      </c>
      <c r="AL14" s="4">
        <f t="shared" si="9"/>
        <v>12</v>
      </c>
      <c r="AM14" s="17">
        <f t="shared" si="13"/>
        <v>2</v>
      </c>
      <c r="AN14" s="22">
        <f t="shared" si="14"/>
        <v>4</v>
      </c>
      <c r="AO14" s="23">
        <f t="shared" si="14"/>
        <v>24</v>
      </c>
    </row>
    <row r="15" spans="1:46" x14ac:dyDescent="0.35">
      <c r="A15" s="4">
        <v>14</v>
      </c>
      <c r="B15" s="4">
        <v>0</v>
      </c>
      <c r="C15" s="4"/>
      <c r="D15" s="4">
        <v>13</v>
      </c>
      <c r="E15" s="4">
        <v>0</v>
      </c>
      <c r="F15">
        <v>10</v>
      </c>
      <c r="G15" s="16">
        <f t="shared" si="2"/>
        <v>0</v>
      </c>
      <c r="H15">
        <f t="shared" si="0"/>
        <v>8</v>
      </c>
      <c r="I15">
        <f t="shared" si="3"/>
        <v>1</v>
      </c>
      <c r="J15">
        <f t="shared" si="4"/>
        <v>0.54166666666666663</v>
      </c>
      <c r="K15" s="16">
        <f t="shared" si="5"/>
        <v>2</v>
      </c>
      <c r="L15">
        <f t="shared" si="1"/>
        <v>9</v>
      </c>
      <c r="M15">
        <f t="shared" si="6"/>
        <v>0.77777777777777779</v>
      </c>
      <c r="N15" s="17">
        <f t="shared" si="7"/>
        <v>0.55452674897119325</v>
      </c>
      <c r="P15">
        <v>10</v>
      </c>
      <c r="Q15">
        <v>0.54166666666666663</v>
      </c>
      <c r="R15">
        <v>0.55452674897119325</v>
      </c>
      <c r="S15">
        <v>10</v>
      </c>
      <c r="U15">
        <v>5</v>
      </c>
      <c r="V15" s="16">
        <v>0.88888888888888884</v>
      </c>
      <c r="W15" s="17">
        <v>0.83333333333333326</v>
      </c>
      <c r="AG15">
        <v>9</v>
      </c>
      <c r="AH15" s="22">
        <f t="shared" si="10"/>
        <v>0</v>
      </c>
      <c r="AI15" s="4">
        <f t="shared" si="8"/>
        <v>9</v>
      </c>
      <c r="AJ15" s="17">
        <f t="shared" si="11"/>
        <v>0</v>
      </c>
      <c r="AK15" s="22">
        <f t="shared" si="12"/>
        <v>0</v>
      </c>
      <c r="AL15" s="4">
        <f t="shared" si="9"/>
        <v>10</v>
      </c>
      <c r="AM15" s="17">
        <f t="shared" si="13"/>
        <v>0</v>
      </c>
      <c r="AN15" s="22">
        <f t="shared" si="14"/>
        <v>0</v>
      </c>
      <c r="AO15" s="23">
        <f t="shared" si="14"/>
        <v>19</v>
      </c>
    </row>
    <row r="16" spans="1:46" x14ac:dyDescent="0.35">
      <c r="A16" s="4">
        <v>2</v>
      </c>
      <c r="B16" s="4">
        <v>1</v>
      </c>
      <c r="C16" s="4"/>
      <c r="D16" s="4">
        <v>3</v>
      </c>
      <c r="E16" s="4">
        <v>1</v>
      </c>
      <c r="F16">
        <v>11</v>
      </c>
      <c r="G16" s="16">
        <f t="shared" si="2"/>
        <v>2</v>
      </c>
      <c r="H16">
        <f t="shared" si="0"/>
        <v>6</v>
      </c>
      <c r="I16">
        <f t="shared" si="3"/>
        <v>0.66666666666666674</v>
      </c>
      <c r="J16">
        <f t="shared" si="4"/>
        <v>0.3611111111111111</v>
      </c>
      <c r="K16" s="16">
        <f t="shared" si="5"/>
        <v>0</v>
      </c>
      <c r="L16">
        <f t="shared" si="1"/>
        <v>5</v>
      </c>
      <c r="M16">
        <f t="shared" si="6"/>
        <v>1</v>
      </c>
      <c r="N16" s="17">
        <f t="shared" si="7"/>
        <v>0.55452674897119325</v>
      </c>
      <c r="P16">
        <v>11</v>
      </c>
      <c r="Q16">
        <v>0.3611111111111111</v>
      </c>
      <c r="R16">
        <v>0.55452674897119325</v>
      </c>
      <c r="S16">
        <v>11</v>
      </c>
      <c r="U16">
        <v>5</v>
      </c>
      <c r="V16" s="16">
        <v>0.72222222222222221</v>
      </c>
      <c r="W16" s="17">
        <v>0.83333333333333326</v>
      </c>
      <c r="AG16">
        <v>10</v>
      </c>
      <c r="AH16" s="22">
        <f t="shared" si="10"/>
        <v>0</v>
      </c>
      <c r="AI16" s="4">
        <f t="shared" si="8"/>
        <v>8</v>
      </c>
      <c r="AJ16" s="17">
        <f t="shared" si="11"/>
        <v>0.94117647058823528</v>
      </c>
      <c r="AK16" s="22">
        <f t="shared" si="12"/>
        <v>2</v>
      </c>
      <c r="AL16" s="4">
        <f t="shared" si="9"/>
        <v>9</v>
      </c>
      <c r="AM16" s="17">
        <f t="shared" si="13"/>
        <v>1.0588235294117647</v>
      </c>
      <c r="AN16" s="22">
        <f t="shared" si="14"/>
        <v>2</v>
      </c>
      <c r="AO16" s="23">
        <f t="shared" si="14"/>
        <v>17</v>
      </c>
    </row>
    <row r="17" spans="1:41" x14ac:dyDescent="0.35">
      <c r="A17" s="4">
        <v>11</v>
      </c>
      <c r="B17" s="4">
        <v>1</v>
      </c>
      <c r="C17" s="4"/>
      <c r="D17" s="4">
        <v>13</v>
      </c>
      <c r="E17" s="4">
        <v>0</v>
      </c>
      <c r="F17">
        <v>12</v>
      </c>
      <c r="G17" s="16">
        <f t="shared" si="2"/>
        <v>2</v>
      </c>
      <c r="H17">
        <f t="shared" si="0"/>
        <v>4</v>
      </c>
      <c r="I17">
        <f t="shared" si="3"/>
        <v>0.5</v>
      </c>
      <c r="J17">
        <f t="shared" si="4"/>
        <v>0.18055555555555555</v>
      </c>
      <c r="K17" s="16">
        <f t="shared" si="5"/>
        <v>0</v>
      </c>
      <c r="L17">
        <f t="shared" si="1"/>
        <v>5</v>
      </c>
      <c r="M17">
        <f t="shared" si="6"/>
        <v>1</v>
      </c>
      <c r="N17" s="17">
        <f t="shared" si="7"/>
        <v>0.55452674897119325</v>
      </c>
      <c r="P17">
        <v>12</v>
      </c>
      <c r="Q17">
        <v>0.18055555555555555</v>
      </c>
      <c r="R17">
        <v>0.55452674897119325</v>
      </c>
      <c r="S17">
        <v>12</v>
      </c>
      <c r="U17">
        <v>6</v>
      </c>
      <c r="V17" s="16">
        <v>0.72222222222222221</v>
      </c>
      <c r="W17" s="17">
        <v>0.83333333333333326</v>
      </c>
      <c r="AG17">
        <v>11</v>
      </c>
      <c r="AH17" s="22">
        <f t="shared" si="10"/>
        <v>2</v>
      </c>
      <c r="AI17" s="4">
        <f t="shared" si="8"/>
        <v>6</v>
      </c>
      <c r="AJ17" s="17">
        <f t="shared" si="11"/>
        <v>1.0909090909090908</v>
      </c>
      <c r="AK17" s="22">
        <f t="shared" si="12"/>
        <v>0</v>
      </c>
      <c r="AL17" s="4">
        <f t="shared" si="9"/>
        <v>5</v>
      </c>
      <c r="AM17" s="17">
        <f t="shared" si="13"/>
        <v>0.90909090909090917</v>
      </c>
      <c r="AN17" s="22">
        <f t="shared" si="14"/>
        <v>2</v>
      </c>
      <c r="AO17" s="23">
        <f t="shared" si="14"/>
        <v>11</v>
      </c>
    </row>
    <row r="18" spans="1:41" x14ac:dyDescent="0.35">
      <c r="A18" s="4">
        <v>10</v>
      </c>
      <c r="B18" s="4">
        <v>0</v>
      </c>
      <c r="C18" s="4"/>
      <c r="D18" s="4">
        <v>8</v>
      </c>
      <c r="E18" s="4">
        <v>0</v>
      </c>
      <c r="F18">
        <v>13</v>
      </c>
      <c r="G18" s="26"/>
      <c r="H18" s="27"/>
      <c r="I18" s="27"/>
      <c r="J18" s="27"/>
      <c r="K18" s="26">
        <f t="shared" si="5"/>
        <v>1</v>
      </c>
      <c r="L18" s="27">
        <f t="shared" si="1"/>
        <v>3</v>
      </c>
      <c r="M18" s="27">
        <f t="shared" si="6"/>
        <v>0.66666666666666674</v>
      </c>
      <c r="N18" s="28">
        <f t="shared" si="7"/>
        <v>0.36968449931412889</v>
      </c>
      <c r="P18">
        <v>13</v>
      </c>
      <c r="R18">
        <v>0.36968449931412889</v>
      </c>
      <c r="S18">
        <v>13</v>
      </c>
      <c r="U18">
        <v>6</v>
      </c>
      <c r="V18" s="16">
        <v>0.72222222222222221</v>
      </c>
      <c r="W18" s="17">
        <v>0.77777777777777768</v>
      </c>
      <c r="AG18">
        <v>12</v>
      </c>
      <c r="AH18" s="22">
        <f t="shared" si="10"/>
        <v>2</v>
      </c>
      <c r="AI18" s="4">
        <f t="shared" si="8"/>
        <v>4</v>
      </c>
      <c r="AJ18" s="17">
        <f t="shared" si="11"/>
        <v>0.88888888888888884</v>
      </c>
      <c r="AK18" s="22">
        <f t="shared" si="12"/>
        <v>0</v>
      </c>
      <c r="AL18" s="4">
        <f t="shared" si="9"/>
        <v>5</v>
      </c>
      <c r="AM18" s="17">
        <f t="shared" si="13"/>
        <v>1.1111111111111112</v>
      </c>
      <c r="AN18" s="22">
        <f t="shared" si="14"/>
        <v>2</v>
      </c>
      <c r="AO18" s="23">
        <f t="shared" si="14"/>
        <v>9</v>
      </c>
    </row>
    <row r="19" spans="1:41" x14ac:dyDescent="0.35">
      <c r="A19" s="4">
        <v>9</v>
      </c>
      <c r="B19" s="4">
        <v>0</v>
      </c>
      <c r="C19" s="4"/>
      <c r="D19" s="4">
        <v>10</v>
      </c>
      <c r="E19" s="4">
        <v>0</v>
      </c>
      <c r="P19">
        <v>1</v>
      </c>
      <c r="Q19">
        <v>1</v>
      </c>
      <c r="R19">
        <v>1</v>
      </c>
      <c r="S19">
        <v>1</v>
      </c>
      <c r="U19">
        <v>8</v>
      </c>
      <c r="V19" s="16">
        <v>0.72222222222222221</v>
      </c>
      <c r="W19" s="17">
        <v>0.77777777777777768</v>
      </c>
      <c r="AG19">
        <v>13</v>
      </c>
      <c r="AH19" s="22">
        <f>COUNTIFS($A$6:$A$23,AG19,$B$6:$B$23,1)</f>
        <v>0</v>
      </c>
      <c r="AI19" s="4">
        <f>COUNTIF($A$6:$A$23, "&gt;"&amp;AG19-1)</f>
        <v>2</v>
      </c>
      <c r="AJ19" s="28">
        <f t="shared" si="11"/>
        <v>0.4</v>
      </c>
      <c r="AK19" s="29">
        <f t="shared" si="12"/>
        <v>1</v>
      </c>
      <c r="AL19" s="30">
        <f t="shared" si="9"/>
        <v>3</v>
      </c>
      <c r="AM19" s="28">
        <f t="shared" si="13"/>
        <v>0.6</v>
      </c>
      <c r="AN19" s="29">
        <f t="shared" si="14"/>
        <v>1</v>
      </c>
      <c r="AO19" s="31">
        <f t="shared" si="14"/>
        <v>5</v>
      </c>
    </row>
    <row r="20" spans="1:41" x14ac:dyDescent="0.35">
      <c r="A20" s="4">
        <v>12</v>
      </c>
      <c r="B20" s="4">
        <v>1</v>
      </c>
      <c r="C20" s="4"/>
      <c r="D20" s="4">
        <v>13</v>
      </c>
      <c r="E20" s="4">
        <v>1</v>
      </c>
      <c r="P20">
        <v>2</v>
      </c>
      <c r="Q20">
        <v>1</v>
      </c>
      <c r="R20">
        <v>0.94444444444444442</v>
      </c>
      <c r="S20">
        <v>2</v>
      </c>
      <c r="U20">
        <v>8</v>
      </c>
      <c r="V20" s="16">
        <v>0.54166666666666663</v>
      </c>
      <c r="W20" s="17">
        <v>0.7129629629629628</v>
      </c>
      <c r="AH20" s="19">
        <f>SUM(AH7:AH19)</f>
        <v>12</v>
      </c>
      <c r="AI20" s="10"/>
      <c r="AJ20" s="10">
        <f>SUM(AJ7:AJ19)</f>
        <v>9.8280917058905697</v>
      </c>
      <c r="AK20" s="19">
        <f>SUM(AK7:AK19)</f>
        <v>8</v>
      </c>
      <c r="AL20" s="10"/>
      <c r="AM20" s="10">
        <f>SUM(AM7:AM19)</f>
        <v>10.171908294109432</v>
      </c>
    </row>
    <row r="21" spans="1:41" x14ac:dyDescent="0.35">
      <c r="A21" s="4">
        <v>5</v>
      </c>
      <c r="B21" s="4">
        <v>1</v>
      </c>
      <c r="C21" s="4"/>
      <c r="D21" s="4">
        <v>6</v>
      </c>
      <c r="E21" s="4">
        <v>0</v>
      </c>
      <c r="P21">
        <v>3</v>
      </c>
      <c r="Q21">
        <v>0.94444444444444442</v>
      </c>
      <c r="R21">
        <v>0.94444444444444442</v>
      </c>
      <c r="S21">
        <v>3</v>
      </c>
      <c r="U21">
        <v>9</v>
      </c>
      <c r="V21" s="16">
        <v>0.54166666666666663</v>
      </c>
      <c r="W21" s="17">
        <v>0.7129629629629628</v>
      </c>
    </row>
    <row r="22" spans="1:41" x14ac:dyDescent="0.35">
      <c r="A22" s="4">
        <v>8</v>
      </c>
      <c r="B22" s="4">
        <v>1</v>
      </c>
      <c r="C22" s="4"/>
      <c r="D22" s="4">
        <v>8</v>
      </c>
      <c r="E22" s="4">
        <v>1</v>
      </c>
      <c r="P22">
        <v>4</v>
      </c>
      <c r="Q22">
        <v>0.88888888888888884</v>
      </c>
      <c r="R22">
        <v>0.88888888888888884</v>
      </c>
      <c r="S22">
        <v>4</v>
      </c>
      <c r="U22">
        <v>9</v>
      </c>
      <c r="V22" s="16">
        <v>0.54166666666666663</v>
      </c>
      <c r="W22" s="17">
        <v>0.7129629629629628</v>
      </c>
      <c r="AH22" t="s">
        <v>18</v>
      </c>
      <c r="AJ22" s="32">
        <f>AH20/AJ20</f>
        <v>1.2209898278429447</v>
      </c>
      <c r="AM22" s="32">
        <f>AK20/AM20</f>
        <v>0.78647976060035973</v>
      </c>
    </row>
    <row r="23" spans="1:41" x14ac:dyDescent="0.35">
      <c r="A23" s="30">
        <v>11</v>
      </c>
      <c r="B23" s="30">
        <v>1</v>
      </c>
      <c r="C23" s="4"/>
      <c r="D23" s="30">
        <v>12</v>
      </c>
      <c r="E23" s="30">
        <v>0</v>
      </c>
      <c r="P23">
        <v>5</v>
      </c>
      <c r="Q23">
        <v>0.88888888888888884</v>
      </c>
      <c r="R23">
        <v>0.83333333333333326</v>
      </c>
      <c r="S23">
        <v>5</v>
      </c>
      <c r="U23">
        <v>10</v>
      </c>
      <c r="V23" s="16">
        <v>0.54166666666666663</v>
      </c>
      <c r="W23" s="17">
        <v>0.7129629629629628</v>
      </c>
    </row>
    <row r="24" spans="1:41" x14ac:dyDescent="0.35">
      <c r="P24">
        <v>6</v>
      </c>
      <c r="Q24">
        <v>0.72222222222222221</v>
      </c>
      <c r="R24">
        <v>0.83333333333333326</v>
      </c>
      <c r="S24">
        <v>6</v>
      </c>
      <c r="U24">
        <v>10</v>
      </c>
      <c r="V24" s="16">
        <v>0.54166666666666663</v>
      </c>
      <c r="W24" s="17">
        <v>0.55452674897119325</v>
      </c>
      <c r="AH24" t="s">
        <v>19</v>
      </c>
      <c r="AJ24" s="32">
        <f>AJ22/AM22</f>
        <v>1.5524745696073623</v>
      </c>
      <c r="AL24" s="25" t="s">
        <v>20</v>
      </c>
    </row>
    <row r="25" spans="1:41" x14ac:dyDescent="0.35">
      <c r="P25">
        <v>8</v>
      </c>
      <c r="Q25">
        <v>0.72222222222222221</v>
      </c>
      <c r="R25">
        <v>0.77777777777777768</v>
      </c>
      <c r="S25">
        <v>7</v>
      </c>
      <c r="U25">
        <v>11</v>
      </c>
      <c r="V25" s="16">
        <v>0.54166666666666663</v>
      </c>
      <c r="W25" s="17">
        <v>0.55452674897119325</v>
      </c>
    </row>
    <row r="26" spans="1:41" x14ac:dyDescent="0.35">
      <c r="P26">
        <v>9</v>
      </c>
      <c r="Q26">
        <v>0.54166666666666663</v>
      </c>
      <c r="R26">
        <v>0.7129629629629628</v>
      </c>
      <c r="S26">
        <v>8</v>
      </c>
      <c r="U26">
        <v>11</v>
      </c>
      <c r="V26" s="16">
        <v>0.3611111111111111</v>
      </c>
      <c r="W26" s="17">
        <v>0.55452674897119325</v>
      </c>
      <c r="AH26" t="s">
        <v>21</v>
      </c>
      <c r="AJ26" s="15">
        <f>LN(AJ24)</f>
        <v>0.4398501544062256</v>
      </c>
      <c r="AL26" t="e">
        <f ca="1">FTEXT(AJ26)</f>
        <v>#NAME?</v>
      </c>
    </row>
    <row r="27" spans="1:41" x14ac:dyDescent="0.35">
      <c r="P27">
        <v>10</v>
      </c>
      <c r="Q27">
        <v>0.54166666666666663</v>
      </c>
      <c r="R27">
        <v>0.7129629629629628</v>
      </c>
      <c r="S27">
        <v>9</v>
      </c>
      <c r="U27">
        <v>12</v>
      </c>
      <c r="V27" s="16">
        <v>0.3611111111111111</v>
      </c>
      <c r="W27" s="17">
        <v>0.55452674897119325</v>
      </c>
      <c r="AH27" t="s">
        <v>22</v>
      </c>
      <c r="AJ27" s="21">
        <f>SQRT(1/AJ20+1/AM20)</f>
        <v>0.44727969146306024</v>
      </c>
      <c r="AL27" t="e">
        <f ca="1">FTEXT(AJ27)</f>
        <v>#NAME?</v>
      </c>
    </row>
    <row r="28" spans="1:41" x14ac:dyDescent="0.35">
      <c r="P28">
        <v>11</v>
      </c>
      <c r="Q28">
        <v>0.54166666666666663</v>
      </c>
      <c r="R28">
        <v>0.55452674897119325</v>
      </c>
      <c r="S28">
        <v>10</v>
      </c>
      <c r="U28">
        <v>12</v>
      </c>
      <c r="V28" s="16">
        <v>0.18055555555555555</v>
      </c>
      <c r="W28" s="17">
        <v>0.55452674897119325</v>
      </c>
      <c r="AH28" t="s">
        <v>23</v>
      </c>
      <c r="AJ28" s="24">
        <f>NORMSINV(0.975)</f>
        <v>1.9599639845400536</v>
      </c>
      <c r="AL28" s="25" t="s">
        <v>24</v>
      </c>
    </row>
    <row r="29" spans="1:41" x14ac:dyDescent="0.35">
      <c r="P29">
        <v>12</v>
      </c>
      <c r="Q29">
        <v>0.3611111111111111</v>
      </c>
      <c r="R29">
        <v>0.55452674897119325</v>
      </c>
      <c r="S29">
        <v>11</v>
      </c>
      <c r="U29">
        <v>13</v>
      </c>
      <c r="V29" s="16">
        <v>0.18055555555555555</v>
      </c>
      <c r="W29" s="17">
        <v>0.55452674897119325</v>
      </c>
    </row>
    <row r="30" spans="1:41" x14ac:dyDescent="0.35">
      <c r="P30">
        <v>13</v>
      </c>
      <c r="Q30">
        <v>0.18055555555555555</v>
      </c>
      <c r="R30">
        <v>0.55452674897119325</v>
      </c>
      <c r="S30">
        <v>12</v>
      </c>
      <c r="U30">
        <v>13</v>
      </c>
      <c r="V30" s="26"/>
      <c r="W30" s="28">
        <v>0.36968449931412889</v>
      </c>
      <c r="AH30" t="s">
        <v>25</v>
      </c>
      <c r="AJ30" s="15">
        <f>AJ26-AJ27*AJ28</f>
        <v>-0.43680193187755972</v>
      </c>
      <c r="AL30" t="e">
        <f ca="1">FTEXT(AJ30)</f>
        <v>#NAME?</v>
      </c>
    </row>
    <row r="31" spans="1:41" x14ac:dyDescent="0.35">
      <c r="AH31" t="s">
        <v>26</v>
      </c>
      <c r="AJ31" s="24">
        <f>AJ26+AJ27*AJ28</f>
        <v>1.3165022406900109</v>
      </c>
      <c r="AL31" t="e">
        <f ca="1">FTEXT(AJ31)</f>
        <v>#NAME?</v>
      </c>
    </row>
    <row r="33" spans="34:38" x14ac:dyDescent="0.35">
      <c r="AH33" t="s">
        <v>27</v>
      </c>
      <c r="AJ33" s="15">
        <f>EXP(AJ30)</f>
        <v>0.64609939043107723</v>
      </c>
      <c r="AL33" t="e">
        <f ca="1">FTEXT(AJ33)</f>
        <v>#NAME?</v>
      </c>
    </row>
    <row r="34" spans="34:38" x14ac:dyDescent="0.35">
      <c r="AH34" t="s">
        <v>28</v>
      </c>
      <c r="AJ34" s="24">
        <f>EXP(AJ31)</f>
        <v>3.7303506627200123</v>
      </c>
      <c r="AL34" t="e">
        <f ca="1">FTEXT(AJ34)</f>
        <v>#NAME?</v>
      </c>
    </row>
  </sheetData>
  <mergeCells count="7">
    <mergeCell ref="AN5:AO5"/>
    <mergeCell ref="A3:B3"/>
    <mergeCell ref="D3:E3"/>
    <mergeCell ref="G4:J4"/>
    <mergeCell ref="K4:N4"/>
    <mergeCell ref="AH5:AJ5"/>
    <mergeCell ref="AK5:A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Log-Rank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2024-12-02T10:06:17Z</dcterms:created>
  <dcterms:modified xsi:type="dcterms:W3CDTF">2024-12-02T10:11:19Z</dcterms:modified>
</cp:coreProperties>
</file>