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37" documentId="8_{FD9A0700-C13A-4CFC-B45D-AC6314EEB1AD}" xr6:coauthVersionLast="47" xr6:coauthVersionMax="47" xr10:uidLastSave="{CE71894C-7B52-4193-B47E-B009F6382E51}"/>
  <bookViews>
    <workbookView xWindow="-110" yWindow="-110" windowWidth="19420" windowHeight="10300" xr2:uid="{0C89E398-0F30-465D-B34C-D2FF76B7B631}"/>
  </bookViews>
  <sheets>
    <sheet name="Title" sheetId="3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 a="1"/>
  <c r="Q26" i="1" s="1"/>
  <c r="Q25" i="1" a="1"/>
  <c r="Q25" i="1" s="1"/>
  <c r="Q24" i="1" a="1"/>
  <c r="Q24" i="1" s="1"/>
  <c r="Q23" i="1" a="1"/>
  <c r="Q23" i="1" s="1"/>
  <c r="Q22" i="1" a="1"/>
  <c r="Q22" i="1" s="1"/>
  <c r="AR16" i="1" a="1"/>
  <c r="AR16" i="1" s="1"/>
  <c r="AR15" i="1" a="1"/>
  <c r="AR15" i="1" s="1"/>
  <c r="AR14" i="1" a="1"/>
  <c r="AR14" i="1" s="1"/>
  <c r="F14" i="1" a="1"/>
  <c r="F14" i="1" s="1"/>
  <c r="AR13" i="1" a="1"/>
  <c r="AR13" i="1" s="1"/>
  <c r="F13" i="1" a="1"/>
  <c r="F13" i="1" s="1"/>
  <c r="AR12" i="1" a="1"/>
  <c r="AR12" i="1" s="1"/>
  <c r="F12" i="1" a="1"/>
  <c r="F12" i="1" s="1"/>
  <c r="AR11" i="1" a="1"/>
  <c r="AR11" i="1" s="1"/>
  <c r="AR10" i="1" a="1"/>
  <c r="AR10" i="1" s="1"/>
  <c r="F10" i="1" a="1"/>
  <c r="F10" i="1" s="1"/>
  <c r="AR9" i="1" a="1"/>
  <c r="AR9" i="1" s="1"/>
  <c r="F9" i="1" a="1"/>
  <c r="F9" i="1" s="1"/>
  <c r="AR8" i="1" a="1"/>
  <c r="AR8" i="1" s="1"/>
  <c r="AR7" i="1" a="1"/>
  <c r="AR7" i="1" s="1"/>
  <c r="AR6" i="1" a="1"/>
  <c r="AR6" i="1" s="1"/>
  <c r="F6" i="1" a="1"/>
  <c r="F6" i="1" s="1"/>
  <c r="AR5" i="1" a="1"/>
  <c r="AR5" i="1" s="1"/>
  <c r="F5" i="1" a="1"/>
  <c r="F5" i="1" s="1"/>
  <c r="F4" i="1" a="1"/>
  <c r="F4" i="1" s="1"/>
  <c r="F3" i="1" a="1"/>
  <c r="F3" i="1" s="1"/>
  <c r="J31" i="1" l="1"/>
  <c r="I31" i="1"/>
  <c r="M23" i="1"/>
  <c r="M24" i="1"/>
  <c r="M25" i="1"/>
  <c r="M26" i="1"/>
  <c r="M27" i="1"/>
  <c r="M28" i="1"/>
  <c r="M29" i="1"/>
  <c r="M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J22" i="1"/>
  <c r="L22" i="1" s="1"/>
  <c r="I22" i="1"/>
  <c r="M31" i="1" l="1"/>
  <c r="L31" i="1"/>
  <c r="K31" i="1"/>
  <c r="K22" i="1"/>
  <c r="N4" i="1" a="1"/>
  <c r="N4" i="1" s="1"/>
  <c r="D11" i="1"/>
  <c r="J5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D3" i="1"/>
  <c r="D9" i="1"/>
  <c r="D5" i="1"/>
  <c r="D4" i="1"/>
  <c r="G17" i="1" l="1"/>
  <c r="G18" i="1" s="1"/>
  <c r="G19" i="1" s="1"/>
  <c r="G16" i="1"/>
  <c r="W4" i="1"/>
  <c r="AD4" i="1"/>
  <c r="AM4" i="1" s="1"/>
  <c r="AC4" i="1"/>
  <c r="AL4" i="1" s="1"/>
  <c r="AB4" i="1"/>
  <c r="AK4" i="1" s="1"/>
  <c r="AA4" i="1"/>
  <c r="AJ4" i="1" s="1"/>
  <c r="Z4" i="1"/>
  <c r="AI4" i="1" s="1"/>
  <c r="Y4" i="1"/>
  <c r="AH4" i="1" s="1"/>
  <c r="X4" i="1"/>
  <c r="AG4" i="1" s="1"/>
  <c r="H5" i="1"/>
  <c r="D14" i="1"/>
  <c r="D12" i="1"/>
  <c r="K5" i="1" s="1"/>
  <c r="D6" i="1"/>
  <c r="D10" i="1" s="1"/>
  <c r="AF4" i="1" l="1"/>
  <c r="M5" i="1"/>
  <c r="I5" i="1"/>
  <c r="D13" i="1"/>
  <c r="L5" i="1" l="1"/>
  <c r="S5" i="1"/>
  <c r="T5" i="1"/>
  <c r="N5" i="1"/>
  <c r="U5" i="1"/>
  <c r="O5" i="1"/>
  <c r="R5" i="1"/>
  <c r="P5" i="1"/>
  <c r="Q5" i="1"/>
  <c r="AD5" i="1" l="1"/>
  <c r="AM5" i="1" s="1"/>
  <c r="AA5" i="1"/>
  <c r="AJ5" i="1" s="1"/>
  <c r="AB5" i="1"/>
  <c r="AK5" i="1" s="1"/>
  <c r="AC5" i="1"/>
  <c r="AL5" i="1" s="1"/>
  <c r="X5" i="1"/>
  <c r="AG5" i="1" s="1"/>
  <c r="Y5" i="1"/>
  <c r="AH5" i="1" s="1"/>
  <c r="W5" i="1"/>
  <c r="AF5" i="1" s="1"/>
  <c r="Z5" i="1"/>
  <c r="AI5" i="1" s="1"/>
  <c r="V5" i="1" l="1" a="1"/>
  <c r="V5" i="1" s="1"/>
  <c r="H6" i="1" s="1"/>
  <c r="AN5" i="1" a="1"/>
  <c r="AN5" i="1" s="1"/>
  <c r="AE5" i="1" a="1"/>
  <c r="AE5" i="1" s="1"/>
  <c r="K6" i="1" s="1"/>
  <c r="I6" i="1" l="1" a="1"/>
  <c r="I6" i="1" s="1"/>
  <c r="J6" i="1" s="1" a="1"/>
  <c r="J6" i="1" s="1"/>
  <c r="R6" i="1" s="1"/>
  <c r="L6" i="1" a="1"/>
  <c r="L6" i="1" s="1"/>
  <c r="M6" i="1" s="1" a="1"/>
  <c r="M6" i="1" s="1"/>
  <c r="U6" i="1" l="1"/>
  <c r="S6" i="1"/>
  <c r="T6" i="1"/>
  <c r="O6" i="1"/>
  <c r="N6" i="1"/>
  <c r="P6" i="1"/>
  <c r="Q6" i="1"/>
  <c r="Z6" i="1"/>
  <c r="Y6" i="1"/>
  <c r="X6" i="1"/>
  <c r="AA6" i="1"/>
  <c r="AJ6" i="1" s="1"/>
  <c r="W6" i="1"/>
  <c r="AD6" i="1"/>
  <c r="AC6" i="1"/>
  <c r="AB6" i="1"/>
  <c r="AK6" i="1" l="1"/>
  <c r="AI6" i="1"/>
  <c r="AM6" i="1"/>
  <c r="AH6" i="1"/>
  <c r="AG6" i="1"/>
  <c r="AL6" i="1"/>
  <c r="AF6" i="1"/>
  <c r="AN6" i="1" l="1" a="1"/>
  <c r="AN6" i="1" s="1"/>
  <c r="V6" i="1" a="1"/>
  <c r="V6" i="1" s="1"/>
  <c r="H7" i="1" s="1"/>
  <c r="AE6" i="1" a="1"/>
  <c r="AE6" i="1" s="1"/>
  <c r="K7" i="1" s="1"/>
  <c r="L7" i="1" l="1" a="1"/>
  <c r="L7" i="1" s="1"/>
  <c r="M7" i="1" s="1" a="1"/>
  <c r="M7" i="1" s="1"/>
  <c r="AA7" i="1" s="1"/>
  <c r="I7" i="1" a="1"/>
  <c r="I7" i="1" s="1"/>
  <c r="J7" i="1" s="1" a="1"/>
  <c r="J7" i="1" s="1"/>
  <c r="X7" i="1" l="1"/>
  <c r="Y7" i="1"/>
  <c r="AD7" i="1"/>
  <c r="Z7" i="1"/>
  <c r="AC7" i="1"/>
  <c r="W7" i="1"/>
  <c r="AB7" i="1"/>
  <c r="T7" i="1"/>
  <c r="Q7" i="1"/>
  <c r="P7" i="1"/>
  <c r="U7" i="1"/>
  <c r="S7" i="1"/>
  <c r="N7" i="1"/>
  <c r="O7" i="1"/>
  <c r="R7" i="1"/>
  <c r="AJ7" i="1" s="1"/>
  <c r="AL7" i="1" l="1"/>
  <c r="AG7" i="1"/>
  <c r="AM7" i="1"/>
  <c r="AH7" i="1"/>
  <c r="AK7" i="1"/>
  <c r="AI7" i="1"/>
  <c r="AF7" i="1"/>
  <c r="V7" i="1" l="1" a="1"/>
  <c r="V7" i="1" s="1"/>
  <c r="H8" i="1" s="1"/>
  <c r="AN7" i="1" a="1"/>
  <c r="AN7" i="1" s="1"/>
  <c r="AE7" i="1" a="1"/>
  <c r="AE7" i="1" s="1"/>
  <c r="K8" i="1" s="1"/>
  <c r="I8" i="1" l="1" a="1"/>
  <c r="I8" i="1" s="1"/>
  <c r="J8" i="1" s="1" a="1"/>
  <c r="J8" i="1" s="1"/>
  <c r="L8" i="1" a="1"/>
  <c r="L8" i="1" s="1"/>
  <c r="M8" i="1" s="1" a="1"/>
  <c r="M8" i="1" s="1"/>
  <c r="Q8" i="1" l="1"/>
  <c r="R8" i="1"/>
  <c r="S8" i="1"/>
  <c r="N8" i="1"/>
  <c r="O8" i="1"/>
  <c r="T8" i="1"/>
  <c r="U8" i="1"/>
  <c r="P8" i="1"/>
  <c r="X8" i="1"/>
  <c r="AA8" i="1"/>
  <c r="Z8" i="1"/>
  <c r="W8" i="1"/>
  <c r="AC8" i="1"/>
  <c r="Y8" i="1"/>
  <c r="AD8" i="1"/>
  <c r="AB8" i="1"/>
  <c r="AM8" i="1" l="1"/>
  <c r="AH8" i="1"/>
  <c r="AL8" i="1"/>
  <c r="AF8" i="1"/>
  <c r="AI8" i="1"/>
  <c r="AJ8" i="1"/>
  <c r="AG8" i="1"/>
  <c r="AK8" i="1"/>
  <c r="AN8" i="1" l="1" a="1"/>
  <c r="AN8" i="1" s="1"/>
  <c r="V8" i="1" a="1"/>
  <c r="V8" i="1" s="1"/>
  <c r="H9" i="1" s="1"/>
  <c r="AE8" i="1" a="1"/>
  <c r="AE8" i="1" s="1"/>
  <c r="K9" i="1" s="1"/>
  <c r="I9" i="1" l="1" a="1"/>
  <c r="I9" i="1" s="1"/>
  <c r="J9" i="1" s="1" a="1"/>
  <c r="J9" i="1" s="1"/>
  <c r="L9" i="1" a="1"/>
  <c r="L9" i="1" s="1"/>
  <c r="M9" i="1" s="1" a="1"/>
  <c r="M9" i="1" s="1"/>
  <c r="W9" i="1" s="1"/>
  <c r="N9" i="1" l="1"/>
  <c r="AF9" i="1" s="1"/>
  <c r="U9" i="1"/>
  <c r="T9" i="1"/>
  <c r="S9" i="1"/>
  <c r="P9" i="1"/>
  <c r="O9" i="1"/>
  <c r="Q9" i="1"/>
  <c r="R9" i="1"/>
  <c r="AA9" i="1"/>
  <c r="AB9" i="1"/>
  <c r="AC9" i="1"/>
  <c r="Z9" i="1"/>
  <c r="Y9" i="1"/>
  <c r="X9" i="1"/>
  <c r="AD9" i="1"/>
  <c r="AI9" i="1" l="1"/>
  <c r="AM9" i="1"/>
  <c r="AJ9" i="1"/>
  <c r="AL9" i="1"/>
  <c r="AH9" i="1"/>
  <c r="AK9" i="1"/>
  <c r="AG9" i="1"/>
  <c r="AN9" i="1" l="1" a="1"/>
  <c r="AN9" i="1" s="1"/>
  <c r="AE9" i="1" a="1"/>
  <c r="AE9" i="1" s="1"/>
  <c r="K10" i="1" s="1"/>
  <c r="V9" i="1" a="1"/>
  <c r="V9" i="1" s="1"/>
  <c r="H10" i="1" s="1"/>
  <c r="I10" i="1" l="1" a="1"/>
  <c r="I10" i="1" s="1"/>
  <c r="J10" i="1" s="1" a="1"/>
  <c r="J10" i="1" s="1"/>
  <c r="R10" i="1" s="1"/>
  <c r="L10" i="1" a="1"/>
  <c r="L10" i="1" s="1"/>
  <c r="M10" i="1" s="1" a="1"/>
  <c r="M10" i="1" s="1"/>
  <c r="Y10" i="1" s="1"/>
  <c r="T10" i="1" l="1"/>
  <c r="S10" i="1"/>
  <c r="Q10" i="1"/>
  <c r="N10" i="1"/>
  <c r="O10" i="1"/>
  <c r="U10" i="1"/>
  <c r="P10" i="1"/>
  <c r="AH10" i="1" s="1"/>
  <c r="AB10" i="1"/>
  <c r="AC10" i="1"/>
  <c r="AA10" i="1"/>
  <c r="AJ10" i="1" s="1"/>
  <c r="AD10" i="1"/>
  <c r="X10" i="1"/>
  <c r="Z10" i="1"/>
  <c r="W10" i="1"/>
  <c r="AG10" i="1" l="1"/>
  <c r="AK10" i="1"/>
  <c r="AI10" i="1"/>
  <c r="AL10" i="1"/>
  <c r="AM10" i="1"/>
  <c r="AF10" i="1"/>
  <c r="V10" i="1" s="1" a="1"/>
  <c r="V10" i="1" s="1"/>
  <c r="H11" i="1" s="1"/>
  <c r="AE10" i="1" l="1" a="1"/>
  <c r="AE10" i="1" s="1"/>
  <c r="K11" i="1" s="1"/>
  <c r="AN10" i="1" a="1"/>
  <c r="AN10" i="1" s="1"/>
  <c r="L11" i="1" a="1"/>
  <c r="L11" i="1" s="1"/>
  <c r="M11" i="1" s="1" a="1"/>
  <c r="M11" i="1" s="1"/>
  <c r="Y11" i="1" s="1"/>
  <c r="I11" i="1" a="1"/>
  <c r="I11" i="1" s="1"/>
  <c r="J11" i="1" s="1" a="1"/>
  <c r="J11" i="1" s="1"/>
  <c r="O11" i="1" s="1"/>
  <c r="AA11" i="1" l="1"/>
  <c r="X11" i="1"/>
  <c r="AG11" i="1" s="1"/>
  <c r="W11" i="1"/>
  <c r="Z11" i="1"/>
  <c r="AB11" i="1"/>
  <c r="AD11" i="1"/>
  <c r="AC11" i="1"/>
  <c r="U11" i="1"/>
  <c r="R11" i="1"/>
  <c r="P11" i="1"/>
  <c r="AH11" i="1" s="1"/>
  <c r="T11" i="1"/>
  <c r="S11" i="1"/>
  <c r="Q11" i="1"/>
  <c r="N11" i="1"/>
  <c r="AI11" i="1" l="1"/>
  <c r="AL11" i="1"/>
  <c r="AM11" i="1"/>
  <c r="AJ11" i="1"/>
  <c r="AK11" i="1"/>
  <c r="AF11" i="1"/>
  <c r="AE11" i="1" l="1" a="1"/>
  <c r="AE11" i="1" s="1"/>
  <c r="K12" i="1" s="1"/>
  <c r="V11" i="1" a="1"/>
  <c r="V11" i="1" s="1"/>
  <c r="H12" i="1" s="1"/>
  <c r="AN11" i="1" a="1"/>
  <c r="AN11" i="1" s="1"/>
  <c r="L12" i="1" l="1" a="1"/>
  <c r="L12" i="1" s="1"/>
  <c r="M12" i="1" s="1" a="1"/>
  <c r="M12" i="1" s="1"/>
  <c r="AC12" i="1" s="1"/>
  <c r="I12" i="1" a="1"/>
  <c r="I12" i="1" s="1"/>
  <c r="J12" i="1" s="1" a="1"/>
  <c r="J12" i="1" s="1"/>
  <c r="O12" i="1" s="1"/>
  <c r="AB12" i="1" l="1"/>
  <c r="W12" i="1"/>
  <c r="Z12" i="1"/>
  <c r="Y12" i="1"/>
  <c r="AD12" i="1"/>
  <c r="AA12" i="1"/>
  <c r="X12" i="1"/>
  <c r="AG12" i="1" s="1"/>
  <c r="R12" i="1"/>
  <c r="Q12" i="1"/>
  <c r="P12" i="1"/>
  <c r="N12" i="1"/>
  <c r="U12" i="1"/>
  <c r="T12" i="1"/>
  <c r="AL12" i="1" s="1"/>
  <c r="S12" i="1"/>
  <c r="AF12" i="1" l="1"/>
  <c r="AI12" i="1"/>
  <c r="AJ12" i="1"/>
  <c r="AM12" i="1"/>
  <c r="AH12" i="1"/>
  <c r="AK12" i="1"/>
  <c r="V12" i="1" l="1" a="1"/>
  <c r="V12" i="1" s="1"/>
  <c r="H13" i="1" s="1"/>
  <c r="AN12" i="1" a="1"/>
  <c r="AN12" i="1" s="1"/>
  <c r="AE12" i="1" a="1"/>
  <c r="AE12" i="1" s="1"/>
  <c r="K13" i="1" s="1"/>
  <c r="I13" i="1" a="1"/>
  <c r="I13" i="1" s="1"/>
  <c r="J13" i="1" s="1" a="1"/>
  <c r="J13" i="1" s="1"/>
  <c r="L13" i="1" l="1" a="1"/>
  <c r="L13" i="1" s="1"/>
  <c r="M13" i="1" s="1" a="1"/>
  <c r="M13" i="1" s="1"/>
  <c r="Y13" i="1" s="1"/>
  <c r="T13" i="1"/>
  <c r="S13" i="1"/>
  <c r="R13" i="1"/>
  <c r="P13" i="1"/>
  <c r="U13" i="1"/>
  <c r="Q13" i="1"/>
  <c r="O13" i="1"/>
  <c r="N13" i="1"/>
  <c r="Z13" i="1" l="1"/>
  <c r="AI13" i="1" s="1"/>
  <c r="AD13" i="1"/>
  <c r="AB13" i="1"/>
  <c r="AK13" i="1" s="1"/>
  <c r="X13" i="1"/>
  <c r="AG13" i="1" s="1"/>
  <c r="AC13" i="1"/>
  <c r="AL13" i="1" s="1"/>
  <c r="W13" i="1"/>
  <c r="AF13" i="1" s="1"/>
  <c r="AH13" i="1"/>
  <c r="AA13" i="1"/>
  <c r="AJ13" i="1" s="1"/>
  <c r="AM13" i="1"/>
  <c r="AN13" i="1" l="1" a="1"/>
  <c r="AN13" i="1" s="1"/>
  <c r="AE13" i="1" a="1"/>
  <c r="AE13" i="1" s="1"/>
  <c r="K14" i="1" s="1"/>
  <c r="V13" i="1" a="1"/>
  <c r="V13" i="1" s="1"/>
  <c r="H14" i="1" s="1"/>
  <c r="L14" i="1" l="1" a="1"/>
  <c r="L14" i="1" s="1"/>
  <c r="M14" i="1" s="1" a="1"/>
  <c r="M14" i="1" s="1"/>
  <c r="X14" i="1" s="1"/>
  <c r="I14" i="1" a="1"/>
  <c r="I14" i="1" s="1"/>
  <c r="J14" i="1" s="1" a="1"/>
  <c r="J14" i="1" s="1"/>
  <c r="T14" i="1" s="1"/>
  <c r="AC14" i="1" l="1"/>
  <c r="AL14" i="1" s="1"/>
  <c r="Y14" i="1"/>
  <c r="AA14" i="1"/>
  <c r="Q14" i="1"/>
  <c r="R14" i="1"/>
  <c r="N14" i="1"/>
  <c r="AD14" i="1"/>
  <c r="AB14" i="1"/>
  <c r="W14" i="1"/>
  <c r="Z14" i="1"/>
  <c r="AI14" i="1" s="1"/>
  <c r="U14" i="1"/>
  <c r="AM14" i="1" s="1"/>
  <c r="P14" i="1"/>
  <c r="O14" i="1"/>
  <c r="AG14" i="1" s="1"/>
  <c r="S14" i="1"/>
  <c r="AJ14" i="1" l="1"/>
  <c r="AK14" i="1"/>
  <c r="AH14" i="1"/>
  <c r="AF14" i="1"/>
  <c r="AE14" i="1" l="1" a="1"/>
  <c r="AE14" i="1" s="1"/>
  <c r="K15" i="1" s="1"/>
  <c r="AN14" i="1" a="1"/>
  <c r="AN14" i="1" s="1"/>
  <c r="V14" i="1" a="1"/>
  <c r="V14" i="1" s="1"/>
  <c r="H15" i="1" s="1"/>
  <c r="L15" i="1" l="1" a="1"/>
  <c r="L15" i="1" s="1"/>
  <c r="M15" i="1" s="1" a="1"/>
  <c r="M15" i="1" s="1"/>
  <c r="W15" i="1" s="1"/>
  <c r="I15" i="1" a="1"/>
  <c r="I15" i="1" s="1"/>
  <c r="J15" i="1" s="1" a="1"/>
  <c r="J15" i="1" s="1"/>
  <c r="O15" i="1" s="1"/>
  <c r="X15" i="1" l="1"/>
  <c r="AG15" i="1" s="1"/>
  <c r="AD15" i="1"/>
  <c r="Y15" i="1"/>
  <c r="Z15" i="1"/>
  <c r="AC15" i="1"/>
  <c r="AB15" i="1"/>
  <c r="AA15" i="1"/>
  <c r="N15" i="1"/>
  <c r="AF15" i="1" s="1"/>
  <c r="Q15" i="1"/>
  <c r="AI15" i="1" s="1"/>
  <c r="P15" i="1"/>
  <c r="AH15" i="1" s="1"/>
  <c r="U15" i="1"/>
  <c r="AM15" i="1" s="1"/>
  <c r="S15" i="1"/>
  <c r="T15" i="1"/>
  <c r="R15" i="1"/>
  <c r="AK15" i="1" l="1"/>
  <c r="AJ15" i="1"/>
  <c r="AE15" i="1" s="1" a="1"/>
  <c r="AE15" i="1" s="1"/>
  <c r="K16" i="1" s="1"/>
  <c r="AL15" i="1"/>
  <c r="AN15" i="1" l="1" a="1"/>
  <c r="AN15" i="1" s="1"/>
  <c r="V15" i="1" a="1"/>
  <c r="V15" i="1" s="1"/>
  <c r="H16" i="1" s="1"/>
  <c r="I16" i="1" a="1"/>
  <c r="I16" i="1" s="1"/>
  <c r="J16" i="1" s="1" a="1"/>
  <c r="J16" i="1" s="1"/>
  <c r="P16" i="1" s="1"/>
  <c r="L16" i="1" a="1"/>
  <c r="L16" i="1" s="1"/>
  <c r="M16" i="1" s="1" a="1"/>
  <c r="M16" i="1" s="1"/>
  <c r="AB16" i="1" s="1"/>
  <c r="R16" i="1" l="1"/>
  <c r="S16" i="1"/>
  <c r="AK16" i="1" s="1"/>
  <c r="N16" i="1"/>
  <c r="O16" i="1"/>
  <c r="Q16" i="1"/>
  <c r="U16" i="1"/>
  <c r="T16" i="1"/>
  <c r="Y16" i="1"/>
  <c r="AH16" i="1" s="1"/>
  <c r="AA16" i="1"/>
  <c r="AC16" i="1"/>
  <c r="AL16" i="1" s="1"/>
  <c r="W16" i="1"/>
  <c r="X16" i="1"/>
  <c r="AG16" i="1" s="1"/>
  <c r="AD16" i="1"/>
  <c r="Z16" i="1"/>
  <c r="AJ16" i="1" l="1"/>
  <c r="AF16" i="1"/>
  <c r="AI16" i="1"/>
  <c r="AM16" i="1"/>
  <c r="AE16" i="1" l="1" a="1"/>
  <c r="AE16" i="1" s="1"/>
  <c r="K17" i="1" s="1"/>
  <c r="V16" i="1" a="1"/>
  <c r="V16" i="1" s="1"/>
  <c r="H17" i="1" s="1"/>
  <c r="AN16" i="1" a="1"/>
  <c r="AN16" i="1" s="1"/>
  <c r="L17" i="1" a="1"/>
  <c r="L17" i="1" s="1"/>
  <c r="M17" i="1" s="1" a="1"/>
  <c r="M17" i="1" s="1"/>
  <c r="I17" i="1" a="1"/>
  <c r="I17" i="1" s="1"/>
  <c r="J17" i="1" s="1" a="1"/>
  <c r="J17" i="1" s="1"/>
  <c r="X17" i="1" l="1"/>
  <c r="AB17" i="1"/>
  <c r="AA17" i="1"/>
  <c r="Z17" i="1"/>
  <c r="Y17" i="1"/>
  <c r="AD17" i="1"/>
  <c r="AC17" i="1"/>
  <c r="W17" i="1"/>
  <c r="Q17" i="1"/>
  <c r="R17" i="1"/>
  <c r="S17" i="1"/>
  <c r="T17" i="1"/>
  <c r="AL17" i="1" s="1"/>
  <c r="O17" i="1"/>
  <c r="AG17" i="1" s="1"/>
  <c r="N17" i="1"/>
  <c r="U17" i="1"/>
  <c r="P17" i="1"/>
  <c r="AK17" i="1" l="1"/>
  <c r="AJ17" i="1"/>
  <c r="AI17" i="1"/>
  <c r="AH17" i="1"/>
  <c r="AF17" i="1"/>
  <c r="AM17" i="1"/>
  <c r="AE17" i="1" l="1" a="1"/>
  <c r="AE17" i="1" s="1"/>
  <c r="K18" i="1" s="1"/>
  <c r="V17" i="1" a="1"/>
  <c r="V17" i="1" s="1"/>
  <c r="H18" i="1" s="1"/>
  <c r="AN17" i="1" a="1"/>
  <c r="AN17" i="1" s="1"/>
  <c r="L18" i="1" l="1" a="1"/>
  <c r="L18" i="1" s="1"/>
  <c r="M18" i="1" s="1" a="1"/>
  <c r="M18" i="1" s="1"/>
  <c r="X18" i="1" s="1"/>
  <c r="I18" i="1" a="1"/>
  <c r="I18" i="1" s="1"/>
  <c r="J18" i="1" s="1" a="1"/>
  <c r="J18" i="1" s="1"/>
  <c r="T18" i="1" s="1"/>
  <c r="AA18" i="1" l="1"/>
  <c r="AC18" i="1"/>
  <c r="AL18" i="1" s="1"/>
  <c r="AB18" i="1"/>
  <c r="W18" i="1"/>
  <c r="Z18" i="1"/>
  <c r="AD18" i="1"/>
  <c r="Y18" i="1"/>
  <c r="O18" i="1"/>
  <c r="AG18" i="1" s="1"/>
  <c r="N18" i="1"/>
  <c r="S18" i="1"/>
  <c r="Q18" i="1"/>
  <c r="P18" i="1"/>
  <c r="AH18" i="1" s="1"/>
  <c r="U18" i="1"/>
  <c r="R18" i="1"/>
  <c r="AK18" i="1" l="1"/>
  <c r="AI18" i="1"/>
  <c r="AM18" i="1"/>
  <c r="AF18" i="1"/>
  <c r="AJ18" i="1"/>
  <c r="AN18" i="1" l="1" a="1"/>
  <c r="AN18" i="1" s="1"/>
  <c r="AE18" i="1" a="1"/>
  <c r="AE18" i="1" s="1"/>
  <c r="K19" i="1" s="1"/>
  <c r="V18" i="1" a="1"/>
  <c r="V18" i="1" s="1"/>
  <c r="H19" i="1" s="1"/>
  <c r="I19" i="1" a="1"/>
  <c r="I19" i="1" s="1"/>
  <c r="J19" i="1" s="1" a="1"/>
  <c r="J19" i="1" s="1"/>
  <c r="L19" i="1" l="1" a="1"/>
  <c r="L19" i="1" s="1"/>
  <c r="M19" i="1" s="1" a="1"/>
  <c r="M19" i="1" s="1"/>
  <c r="AB19" i="1" s="1"/>
  <c r="N19" i="1"/>
  <c r="Q19" i="1"/>
  <c r="R19" i="1"/>
  <c r="T19" i="1"/>
  <c r="O19" i="1"/>
  <c r="S19" i="1"/>
  <c r="U19" i="1"/>
  <c r="P19" i="1"/>
  <c r="Z19" i="1" l="1"/>
  <c r="AA19" i="1"/>
  <c r="AC19" i="1"/>
  <c r="AD19" i="1"/>
  <c r="AM19" i="1" s="1"/>
  <c r="W19" i="1"/>
  <c r="AF19" i="1" s="1"/>
  <c r="X19" i="1"/>
  <c r="AG19" i="1" s="1"/>
  <c r="AK19" i="1"/>
  <c r="Y19" i="1"/>
  <c r="AJ19" i="1"/>
  <c r="AL19" i="1"/>
  <c r="AH19" i="1"/>
  <c r="AI19" i="1"/>
  <c r="AN19" i="1" l="1" a="1"/>
  <c r="AN19" i="1" s="1"/>
  <c r="V19" i="1" a="1"/>
  <c r="V19" i="1" s="1"/>
  <c r="AE19" i="1" a="1"/>
  <c r="AE1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<sst xmlns="http://schemas.openxmlformats.org/spreadsheetml/2006/main" count="94" uniqueCount="75">
  <si>
    <t>data</t>
  </si>
  <si>
    <t>Initialization</t>
  </si>
  <si>
    <t>w1</t>
  </si>
  <si>
    <t>Data</t>
  </si>
  <si>
    <t>min</t>
  </si>
  <si>
    <t>w2</t>
  </si>
  <si>
    <t>max</t>
  </si>
  <si>
    <t>μ1</t>
  </si>
  <si>
    <t>diff/2</t>
  </si>
  <si>
    <t>μ2</t>
  </si>
  <si>
    <t>σ1</t>
  </si>
  <si>
    <t>k</t>
  </si>
  <si>
    <t>σ2</t>
  </si>
  <si>
    <t>n</t>
  </si>
  <si>
    <t>cluster 1</t>
  </si>
  <si>
    <t>w</t>
  </si>
  <si>
    <t>μ</t>
  </si>
  <si>
    <t>σ</t>
  </si>
  <si>
    <t>cluster 2</t>
  </si>
  <si>
    <t>total</t>
  </si>
  <si>
    <t>LL</t>
  </si>
  <si>
    <t>EM Algorithm</t>
  </si>
  <si>
    <t>=STDEV.S(A2:A11)</t>
  </si>
  <si>
    <t>Term</t>
  </si>
  <si>
    <t>Formula</t>
  </si>
  <si>
    <t>H5:M5</t>
  </si>
  <si>
    <t>=TRANSPOSE(D9:D14)</t>
  </si>
  <si>
    <t>N5</t>
  </si>
  <si>
    <t>W5</t>
  </si>
  <si>
    <t>pi1</t>
  </si>
  <si>
    <t>pi2</t>
  </si>
  <si>
    <t>pi1+pi2</t>
  </si>
  <si>
    <t>AF5</t>
  </si>
  <si>
    <t>Initialize parameters</t>
  </si>
  <si>
    <t>AN5</t>
  </si>
  <si>
    <t>H6</t>
  </si>
  <si>
    <t>I6</t>
  </si>
  <si>
    <t>J6</t>
  </si>
  <si>
    <t>K6</t>
  </si>
  <si>
    <t>L6</t>
  </si>
  <si>
    <t>M6</t>
  </si>
  <si>
    <t>num of p12</t>
  </si>
  <si>
    <t>num of p11</t>
  </si>
  <si>
    <t>num of p11 + num of p12</t>
  </si>
  <si>
    <t>AE5</t>
  </si>
  <si>
    <t>den of p11, …, p81</t>
  </si>
  <si>
    <t>V5</t>
  </si>
  <si>
    <t>Cell(s)</t>
  </si>
  <si>
    <t>N5:U5</t>
  </si>
  <si>
    <t>highlight + Ctrl-R</t>
  </si>
  <si>
    <t>den of p12, …, p82</t>
  </si>
  <si>
    <t>W5:AD5</t>
  </si>
  <si>
    <t>AF5:AM5</t>
  </si>
  <si>
    <t>N5:AN19</t>
  </si>
  <si>
    <t>highlight + Ctrl-D</t>
  </si>
  <si>
    <t>H6:M19</t>
  </si>
  <si>
    <t>Range</t>
  </si>
  <si>
    <t>Activity</t>
  </si>
  <si>
    <t>pdf 1</t>
  </si>
  <si>
    <t>pdf 2</t>
  </si>
  <si>
    <t>prob 1</t>
  </si>
  <si>
    <t>prob 2</t>
  </si>
  <si>
    <t>cell</t>
  </si>
  <si>
    <t>term</t>
  </si>
  <si>
    <t>formula</t>
  </si>
  <si>
    <t>I22</t>
  </si>
  <si>
    <t>J22</t>
  </si>
  <si>
    <t>K22</t>
  </si>
  <si>
    <t>L22</t>
  </si>
  <si>
    <t>cluster</t>
  </si>
  <si>
    <t>M22</t>
  </si>
  <si>
    <t>Real Statistics Using Excel</t>
  </si>
  <si>
    <t>Updated</t>
  </si>
  <si>
    <t>Copyright © 2013 - 2024 Charles Zaiontz</t>
  </si>
  <si>
    <t>GMM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</si>
</sst>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1" fillId="0" borderId="0" xfId="0" applyFont="1"/>
    <xf numFmtId="164" fontId="0" fillId="0" borderId="2" xfId="0" applyNumberFormat="1" applyBorder="1" applyAlignment="1">
      <alignment horizontal="center"/>
    </xf>
    <xf numFmtId="0" fontId="0" fillId="0" borderId="0" xfId="0" quotePrefix="1"/>
    <xf numFmtId="0" fontId="0" fillId="0" borderId="5" xfId="0" applyBorder="1"/>
    <xf numFmtId="0" fontId="0" fillId="0" borderId="2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Border="1"/>
    <xf numFmtId="0" fontId="0" fillId="0" borderId="6" xfId="0" applyNumberFormat="1" applyFill="1" applyBorder="1" applyAlignment="1">
      <alignment horizontal="lef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36FE-164F-4706-B1AB-7A8B39C4F2EC}">
  <sheetPr codeName="Sheet3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71</v>
      </c>
    </row>
    <row r="2" spans="1:2" x14ac:dyDescent="0.35">
      <c r="A2" t="s">
        <v>74</v>
      </c>
    </row>
    <row r="4" spans="1:2" x14ac:dyDescent="0.35">
      <c r="A4" t="s">
        <v>72</v>
      </c>
      <c r="B4" s="42">
        <v>45630</v>
      </c>
    </row>
    <row r="6" spans="1:2" x14ac:dyDescent="0.35">
      <c r="A6" s="4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D9CC-2855-408E-9A52-4E946C4003CB}">
  <sheetPr codeName="Sheet1"/>
  <dimension ref="A1:AR31"/>
  <sheetViews>
    <sheetView zoomScaleNormal="100" workbookViewId="0"/>
  </sheetViews>
  <sheetFormatPr defaultRowHeight="14.5" x14ac:dyDescent="0.35"/>
  <cols>
    <col min="1" max="1" width="6.81640625" style="32" customWidth="1"/>
    <col min="2" max="2" width="3.81640625" customWidth="1"/>
    <col min="3" max="3" width="6.08984375" customWidth="1"/>
    <col min="5" max="5" width="2.90625" customWidth="1"/>
    <col min="6" max="6" width="15.26953125" customWidth="1"/>
    <col min="7" max="7" width="3.08984375" customWidth="1"/>
    <col min="8" max="22" width="8.7265625" customWidth="1"/>
    <col min="43" max="43" width="20.36328125" customWidth="1"/>
    <col min="44" max="44" width="53.453125" customWidth="1"/>
  </cols>
  <sheetData>
    <row r="1" spans="1:44" x14ac:dyDescent="0.35">
      <c r="D1" t="s">
        <v>1</v>
      </c>
      <c r="H1" t="s">
        <v>21</v>
      </c>
    </row>
    <row r="3" spans="1:44" x14ac:dyDescent="0.35">
      <c r="A3" s="33" t="s">
        <v>3</v>
      </c>
      <c r="C3" t="s">
        <v>13</v>
      </c>
      <c r="D3" s="6">
        <f>COUNT(A4:A11)</f>
        <v>8</v>
      </c>
      <c r="F3" t="e" cm="1">
        <f t="array" aca="1" ref="F3" ca="1">FTEXT(D3)</f>
        <v>#NAME?</v>
      </c>
      <c r="H3" s="20" t="s">
        <v>14</v>
      </c>
      <c r="I3" s="21"/>
      <c r="J3" s="22"/>
      <c r="K3" s="20" t="s">
        <v>18</v>
      </c>
      <c r="L3" s="21"/>
      <c r="M3" s="22"/>
      <c r="N3" s="20" t="s">
        <v>29</v>
      </c>
      <c r="O3" s="21"/>
      <c r="P3" s="21"/>
      <c r="Q3" s="21"/>
      <c r="R3" s="21"/>
      <c r="S3" s="21"/>
      <c r="T3" s="21"/>
      <c r="U3" s="21"/>
      <c r="V3" s="22"/>
      <c r="W3" s="20" t="s">
        <v>30</v>
      </c>
      <c r="X3" s="21"/>
      <c r="Y3" s="21"/>
      <c r="Z3" s="21"/>
      <c r="AA3" s="21"/>
      <c r="AB3" s="21"/>
      <c r="AC3" s="21"/>
      <c r="AD3" s="21"/>
      <c r="AE3" s="22"/>
      <c r="AF3" s="20" t="s">
        <v>31</v>
      </c>
      <c r="AG3" s="21"/>
      <c r="AH3" s="21"/>
      <c r="AI3" s="21"/>
      <c r="AJ3" s="21"/>
      <c r="AK3" s="21"/>
      <c r="AL3" s="21"/>
      <c r="AM3" s="21"/>
      <c r="AN3" s="22"/>
      <c r="AP3" s="35" t="s">
        <v>47</v>
      </c>
      <c r="AQ3" s="35" t="s">
        <v>23</v>
      </c>
      <c r="AR3" s="35" t="s">
        <v>24</v>
      </c>
    </row>
    <row r="4" spans="1:44" x14ac:dyDescent="0.35">
      <c r="A4" s="3">
        <v>2.2999999999999998</v>
      </c>
      <c r="C4" t="s">
        <v>4</v>
      </c>
      <c r="D4" s="4">
        <f>MIN(A4:A13)</f>
        <v>1.9</v>
      </c>
      <c r="F4" t="e" cm="1">
        <f t="array" aca="1" ref="F4" ca="1">FTEXT(D4)</f>
        <v>#NAME?</v>
      </c>
      <c r="H4" s="15" t="s">
        <v>15</v>
      </c>
      <c r="I4" s="16" t="s">
        <v>16</v>
      </c>
      <c r="J4" s="17" t="s">
        <v>17</v>
      </c>
      <c r="K4" s="15" t="s">
        <v>15</v>
      </c>
      <c r="L4" s="16" t="s">
        <v>16</v>
      </c>
      <c r="M4" s="17" t="s">
        <v>17</v>
      </c>
      <c r="N4" s="18" cm="1">
        <f t="array" ref="N4:U4">TRANSPOSE(A4:A11)</f>
        <v>2.2999999999999998</v>
      </c>
      <c r="O4" s="18">
        <v>2.8</v>
      </c>
      <c r="P4" s="18">
        <v>4.2</v>
      </c>
      <c r="Q4" s="18">
        <v>3.2</v>
      </c>
      <c r="R4" s="18">
        <v>6</v>
      </c>
      <c r="S4" s="18">
        <v>6.8</v>
      </c>
      <c r="T4" s="18">
        <v>7.3</v>
      </c>
      <c r="U4" s="18">
        <v>1.9</v>
      </c>
      <c r="V4" s="19" t="s">
        <v>19</v>
      </c>
      <c r="W4" s="24">
        <f>N4</f>
        <v>2.2999999999999998</v>
      </c>
      <c r="X4" s="24">
        <f t="shared" ref="X4:AD4" si="0">O4</f>
        <v>2.8</v>
      </c>
      <c r="Y4" s="24">
        <f t="shared" si="0"/>
        <v>4.2</v>
      </c>
      <c r="Z4" s="24">
        <f t="shared" si="0"/>
        <v>3.2</v>
      </c>
      <c r="AA4" s="24">
        <f t="shared" si="0"/>
        <v>6</v>
      </c>
      <c r="AB4" s="24">
        <f t="shared" si="0"/>
        <v>6.8</v>
      </c>
      <c r="AC4" s="24">
        <f t="shared" si="0"/>
        <v>7.3</v>
      </c>
      <c r="AD4" s="24">
        <f t="shared" si="0"/>
        <v>1.9</v>
      </c>
      <c r="AE4" s="19" t="s">
        <v>19</v>
      </c>
      <c r="AF4" s="24">
        <f>W4</f>
        <v>2.2999999999999998</v>
      </c>
      <c r="AG4" s="24">
        <f t="shared" ref="AG4" si="1">X4</f>
        <v>2.8</v>
      </c>
      <c r="AH4" s="24">
        <f t="shared" ref="AH4" si="2">Y4</f>
        <v>4.2</v>
      </c>
      <c r="AI4" s="24">
        <f t="shared" ref="AI4" si="3">Z4</f>
        <v>3.2</v>
      </c>
      <c r="AJ4" s="24">
        <f t="shared" ref="AJ4" si="4">AA4</f>
        <v>6</v>
      </c>
      <c r="AK4" s="24">
        <f t="shared" ref="AK4" si="5">AB4</f>
        <v>6.8</v>
      </c>
      <c r="AL4" s="24">
        <f t="shared" ref="AL4" si="6">AC4</f>
        <v>7.3</v>
      </c>
      <c r="AM4" s="24">
        <f t="shared" ref="AM4" si="7">AD4</f>
        <v>1.9</v>
      </c>
      <c r="AN4" s="23" t="s">
        <v>20</v>
      </c>
      <c r="AP4" t="s">
        <v>25</v>
      </c>
      <c r="AQ4" t="s">
        <v>33</v>
      </c>
      <c r="AR4" s="11" t="s">
        <v>26</v>
      </c>
    </row>
    <row r="5" spans="1:44" x14ac:dyDescent="0.35">
      <c r="A5" s="3">
        <v>2.8</v>
      </c>
      <c r="C5" t="s">
        <v>6</v>
      </c>
      <c r="D5" s="4">
        <f>MAX(A4:A13)</f>
        <v>7.3</v>
      </c>
      <c r="F5" t="e" cm="1">
        <f t="array" aca="1" ref="F5" ca="1">FTEXT(D5)</f>
        <v>#NAME?</v>
      </c>
      <c r="G5">
        <v>1</v>
      </c>
      <c r="H5" s="25">
        <f>D9</f>
        <v>0.5</v>
      </c>
      <c r="I5" s="26">
        <f>D10</f>
        <v>3.25</v>
      </c>
      <c r="J5" s="26">
        <f>D11</f>
        <v>2.1168963130016549</v>
      </c>
      <c r="K5" s="25">
        <f>D12</f>
        <v>0.5</v>
      </c>
      <c r="L5" s="26">
        <f>D13</f>
        <v>5.9499999999999993</v>
      </c>
      <c r="M5" s="26">
        <f>D14</f>
        <v>2.1168963130016549</v>
      </c>
      <c r="N5" s="25">
        <f>$H5*_xlfn.NORM.DIST(N$4,$I5,$J5,FALSE)</f>
        <v>8.5201684303891523E-2</v>
      </c>
      <c r="O5" s="26">
        <f>$H5*_xlfn.NORM.DIST(O$4,$I5,$J5,FALSE)</f>
        <v>9.2122978778088907E-2</v>
      </c>
      <c r="P5" s="26">
        <f>$H5*_xlfn.NORM.DIST(P$4,$I5,$J5,FALSE)</f>
        <v>8.5201684303891523E-2</v>
      </c>
      <c r="Q5" s="26">
        <f>$H5*_xlfn.NORM.DIST(Q$4,$I5,$J5,FALSE)</f>
        <v>9.4201830410862733E-2</v>
      </c>
      <c r="R5" s="26">
        <f>$H5*_xlfn.NORM.DIST(R$4,$I5,$J5,FALSE)</f>
        <v>4.0525239119826535E-2</v>
      </c>
      <c r="S5" s="26">
        <f>$H5*_xlfn.NORM.DIST(S$4,$I5,$J5,FALSE)</f>
        <v>2.3094208502609681E-2</v>
      </c>
      <c r="T5" s="26">
        <f>$H5*_xlfn.NORM.DIST(T$4,$I5,$J5,FALSE)</f>
        <v>1.5113570208137458E-2</v>
      </c>
      <c r="U5" s="26">
        <f>$H5*_xlfn.NORM.DIST(U$4,$I5,$J5,FALSE)</f>
        <v>7.6889649625048129E-2</v>
      </c>
      <c r="V5" s="27" cm="1">
        <f t="array" ref="V5">SUM(N5:U5/AF5:AM5)</f>
        <v>4.3171268908593898</v>
      </c>
      <c r="W5" s="26">
        <f>$K5*_xlfn.NORM.DIST(W$4,$L5,$M5,FALSE)</f>
        <v>2.1311506622883756E-2</v>
      </c>
      <c r="X5" s="26">
        <f>$K5*_xlfn.NORM.DIST(X$4,$L5,$M5,FALSE)</f>
        <v>3.1143500812869103E-2</v>
      </c>
      <c r="Y5" s="26">
        <f>$K5*_xlfn.NORM.DIST(Y$4,$L5,$M5,FALSE)</f>
        <v>6.6954750018412848E-2</v>
      </c>
      <c r="Z5" s="26">
        <f>$K5*_xlfn.NORM.DIST(Z$4,$L5,$M5,FALSE)</f>
        <v>4.0525239119826556E-2</v>
      </c>
      <c r="AA5" s="26">
        <f>$K5*_xlfn.NORM.DIST(AA$4,$L5,$M5,FALSE)</f>
        <v>9.4201830410862733E-2</v>
      </c>
      <c r="AB5" s="26">
        <f>$K5*_xlfn.NORM.DIST(AB$4,$L5,$M5,FALSE)</f>
        <v>8.6930146684265561E-2</v>
      </c>
      <c r="AC5" s="26">
        <f>$K5*_xlfn.NORM.DIST(AC$4,$L5,$M5,FALSE)</f>
        <v>7.6889649625048129E-2</v>
      </c>
      <c r="AD5" s="26">
        <f>$K5*_xlfn.NORM.DIST(AD$4,$L5,$M5,FALSE)</f>
        <v>1.5113570208137476E-2</v>
      </c>
      <c r="AE5" s="27" cm="1">
        <f t="array" ref="AE5">SUM(W5:AD5/AF5:AM5)</f>
        <v>3.6828731091406093</v>
      </c>
      <c r="AF5" s="26">
        <f>N5+W5</f>
        <v>0.10651319092677528</v>
      </c>
      <c r="AG5" s="26">
        <f t="shared" ref="AG5:AM5" si="8">O5+X5</f>
        <v>0.12326647959095802</v>
      </c>
      <c r="AH5" s="26">
        <f t="shared" si="8"/>
        <v>0.15215643432230436</v>
      </c>
      <c r="AI5" s="26">
        <f t="shared" si="8"/>
        <v>0.1347270695306893</v>
      </c>
      <c r="AJ5" s="26">
        <f t="shared" si="8"/>
        <v>0.13472706953068928</v>
      </c>
      <c r="AK5" s="26">
        <f t="shared" si="8"/>
        <v>0.11002435518687524</v>
      </c>
      <c r="AL5" s="26">
        <f t="shared" si="8"/>
        <v>9.2003219833185587E-2</v>
      </c>
      <c r="AM5" s="26">
        <f t="shared" si="8"/>
        <v>9.2003219833185601E-2</v>
      </c>
      <c r="AN5" s="27" cm="1">
        <f t="array" ref="AN5">SUM(LN(AF5:AM5))</f>
        <v>-17.203664767472215</v>
      </c>
      <c r="AP5" t="s">
        <v>27</v>
      </c>
      <c r="AQ5" t="s">
        <v>42</v>
      </c>
      <c r="AR5" t="e" cm="1">
        <f t="array" aca="1" ref="AR5" ca="1">FTEXT(N5)</f>
        <v>#NAME?</v>
      </c>
    </row>
    <row r="6" spans="1:44" x14ac:dyDescent="0.35">
      <c r="A6" s="3">
        <v>4.2</v>
      </c>
      <c r="C6" t="s">
        <v>8</v>
      </c>
      <c r="D6" s="5">
        <f>(D5-D4)/2</f>
        <v>2.7</v>
      </c>
      <c r="F6" t="e" cm="1">
        <f t="array" aca="1" ref="F6" ca="1">FTEXT(D6)</f>
        <v>#NAME?</v>
      </c>
      <c r="G6">
        <f>G5+1</f>
        <v>2</v>
      </c>
      <c r="H6" s="28">
        <f>V5/D$3</f>
        <v>0.53964086135742373</v>
      </c>
      <c r="I6" s="14" cm="1">
        <f t="array" ref="I6">SUMPRODUCT(N$4:U$4,N5:U5/AF5:AM5)/V5</f>
        <v>3.3681757247989781</v>
      </c>
      <c r="J6" s="14" cm="1">
        <f t="array" ref="J6">SQRT(SUMPRODUCT((N$4:U$4-I6)^2,N5:U5/AF5:AM5)/V5)</f>
        <v>1.5563989572932004</v>
      </c>
      <c r="K6" s="28">
        <f>AE5/D$3</f>
        <v>0.46035913864257616</v>
      </c>
      <c r="L6" s="14" cm="1">
        <f t="array" ref="L6">SUMPRODUCT(W$4:AD$4,W5:AD5/AF5:AM5)/AE5</f>
        <v>5.419453077488174</v>
      </c>
      <c r="M6" s="14" cm="1">
        <f t="array" ref="M6">SQRT(SUMPRODUCT((W$4:AD$4-L6)^2,W5:AD5/AF5:AM5)/AE5)</f>
        <v>1.8458728448229051</v>
      </c>
      <c r="N6" s="28">
        <f>$H6*_xlfn.NORM.DIST(N$4,$I6,$J6,FALSE)</f>
        <v>0.10929801620994511</v>
      </c>
      <c r="O6" s="14">
        <f>$H6*_xlfn.NORM.DIST(O$4,$I6,$J6,FALSE)</f>
        <v>0.12940627689124587</v>
      </c>
      <c r="P6" s="14">
        <f>$H6*_xlfn.NORM.DIST(P$4,$I6,$J6,FALSE)</f>
        <v>0.11991339417737155</v>
      </c>
      <c r="Q6" s="14">
        <f>$H6*_xlfn.NORM.DIST(Q$4,$I6,$J6,FALSE)</f>
        <v>0.13751770147299927</v>
      </c>
      <c r="R6" s="14">
        <f>$H6*_xlfn.NORM.DIST(R$4,$I6,$J6,FALSE)</f>
        <v>3.311215355742992E-2</v>
      </c>
      <c r="S6" s="14">
        <f>$H6*_xlfn.NORM.DIST(S$4,$I6,$J6,FALSE)</f>
        <v>1.2165793591168211E-2</v>
      </c>
      <c r="T6" s="14">
        <f>$H6*_xlfn.NORM.DIST(T$4,$I6,$J6,FALSE)</f>
        <v>5.6897561795108634E-3</v>
      </c>
      <c r="U6" s="14">
        <f>$H6*_xlfn.NORM.DIST(U$4,$I6,$J6,FALSE)</f>
        <v>8.8647530353373707E-2</v>
      </c>
      <c r="V6" s="29" cm="1">
        <f t="array" ref="V6">SUM(N6:U6/AF6:AM6)</f>
        <v>4.2732727786240092</v>
      </c>
      <c r="W6" s="14">
        <f>$K6*_xlfn.NORM.DIST(W$4,$L6,$M6,FALSE)</f>
        <v>2.3858298029183642E-2</v>
      </c>
      <c r="X6" s="14">
        <f>$K6*_xlfn.NORM.DIST(X$4,$L6,$M6,FALSE)</f>
        <v>3.6350683579716866E-2</v>
      </c>
      <c r="Y6" s="14">
        <f>$K6*_xlfn.NORM.DIST(Y$4,$L6,$M6,FALSE)</f>
        <v>7.9989477180720553E-2</v>
      </c>
      <c r="Z6" s="14">
        <f>$K6*_xlfn.NORM.DIST(Z$4,$L6,$M6,FALSE)</f>
        <v>4.8291191330785327E-2</v>
      </c>
      <c r="AA6" s="14">
        <f>$K6*_xlfn.NORM.DIST(AA$4,$L6,$M6,FALSE)</f>
        <v>9.4694660736978201E-2</v>
      </c>
      <c r="AB6" s="14">
        <f>$K6*_xlfn.NORM.DIST(AB$4,$L6,$M6,FALSE)</f>
        <v>7.5221070568861417E-2</v>
      </c>
      <c r="AC6" s="14">
        <f>$K6*_xlfn.NORM.DIST(AC$4,$L6,$M6,FALSE)</f>
        <v>5.9213825457497517E-2</v>
      </c>
      <c r="AD6" s="14">
        <f>$K6*_xlfn.NORM.DIST(AD$4,$L6,$M6,FALSE)</f>
        <v>1.6158379352050601E-2</v>
      </c>
      <c r="AE6" s="29" cm="1">
        <f t="array" ref="AE6">SUM(W6:AD6/AF6:AM6)</f>
        <v>3.7267272213759912</v>
      </c>
      <c r="AF6" s="14">
        <f t="shared" ref="AF6:AF11" si="9">N6+W6</f>
        <v>0.13315631423912877</v>
      </c>
      <c r="AG6" s="14">
        <f t="shared" ref="AG6:AG11" si="10">O6+X6</f>
        <v>0.16575696047096272</v>
      </c>
      <c r="AH6" s="14">
        <f t="shared" ref="AH6:AH11" si="11">P6+Y6</f>
        <v>0.19990287135809209</v>
      </c>
      <c r="AI6" s="14">
        <f t="shared" ref="AI6:AI11" si="12">Q6+Z6</f>
        <v>0.1858088928037846</v>
      </c>
      <c r="AJ6" s="14">
        <f t="shared" ref="AJ6:AJ11" si="13">R6+AA6</f>
        <v>0.12780681429440813</v>
      </c>
      <c r="AK6" s="14">
        <f t="shared" ref="AK6:AK11" si="14">S6+AB6</f>
        <v>8.7386864160029623E-2</v>
      </c>
      <c r="AL6" s="14">
        <f t="shared" ref="AL6:AL11" si="15">T6+AC6</f>
        <v>6.4903581637008378E-2</v>
      </c>
      <c r="AM6" s="14">
        <f t="shared" ref="AM6:AM11" si="16">U6+AD6</f>
        <v>0.1048059097054243</v>
      </c>
      <c r="AN6" s="29" cm="1">
        <f t="array" ref="AN6">SUM(LN(AF6:AM6))</f>
        <v>-16.591567777861254</v>
      </c>
      <c r="AP6" t="s">
        <v>46</v>
      </c>
      <c r="AQ6" t="s">
        <v>45</v>
      </c>
      <c r="AR6" t="e" cm="1">
        <f t="array" aca="1" ref="AR6" ca="1">FTEXT(V5)</f>
        <v>#NAME?</v>
      </c>
    </row>
    <row r="7" spans="1:44" x14ac:dyDescent="0.35">
      <c r="A7" s="3">
        <v>3.2</v>
      </c>
      <c r="G7">
        <f t="shared" ref="G7:G11" si="17">G6+1</f>
        <v>3</v>
      </c>
      <c r="H7" s="28">
        <f>V6/D$3</f>
        <v>0.53415909732800115</v>
      </c>
      <c r="I7" s="14" cm="1">
        <f t="array" ref="I7">SUMPRODUCT(N$4:U$4,N6:U6/AF6:AM6)/V6</f>
        <v>3.2082595134014276</v>
      </c>
      <c r="J7" s="14" cm="1">
        <f t="array" ref="J7">SQRT(SUMPRODUCT((N$4:U$4-I7)^2,N6:U6/AF6:AM6)/V6)</f>
        <v>1.3791401258479963</v>
      </c>
      <c r="K7" s="28">
        <f>AE6/D$3</f>
        <v>0.4658409026719989</v>
      </c>
      <c r="L7" s="14" cm="1">
        <f t="array" ref="L7">SUMPRODUCT(W$4:AD$4,W6:AD6/AF6:AM6)/AE6</f>
        <v>5.5786835793535623</v>
      </c>
      <c r="M7" s="14" cm="1">
        <f t="array" ref="M7">SQRT(SUMPRODUCT((W$4:AD$4-L7)^2,W6:AD6/AF6:AM6)/AE6)</f>
        <v>1.7985759464911104</v>
      </c>
      <c r="N7" s="28">
        <f>$H7*_xlfn.NORM.DIST(N$4,$I7,$J7,FALSE)</f>
        <v>0.12439203462681936</v>
      </c>
      <c r="O7" s="14">
        <f>$H7*_xlfn.NORM.DIST(O$4,$I7,$J7,FALSE)</f>
        <v>0.14789161632207928</v>
      </c>
      <c r="P7" s="14">
        <f>$H7*_xlfn.NORM.DIST(P$4,$I7,$J7,FALSE)</f>
        <v>0.11931202914149555</v>
      </c>
      <c r="Q7" s="14">
        <f>$H7*_xlfn.NORM.DIST(Q$4,$I7,$J7,FALSE)</f>
        <v>0.15451281769465097</v>
      </c>
      <c r="R7" s="14">
        <f>$H7*_xlfn.NORM.DIST(R$4,$I7,$J7,FALSE)</f>
        <v>1.991508223069826E-2</v>
      </c>
      <c r="S7" s="14">
        <f>$H7*_xlfn.NORM.DIST(S$4,$I7,$J7,FALSE)</f>
        <v>5.2018750614740324E-3</v>
      </c>
      <c r="T7" s="14">
        <f>$H7*_xlfn.NORM.DIST(T$4,$I7,$J7,FALSE)</f>
        <v>1.8947984620956387E-3</v>
      </c>
      <c r="U7" s="14">
        <f>$H7*_xlfn.NORM.DIST(U$4,$I7,$J7,FALSE)</f>
        <v>9.8530787544864995E-2</v>
      </c>
      <c r="V7" s="29" cm="1">
        <f t="array" ref="V7">SUM(N7:U7/AF7:AM7)</f>
        <v>4.2170885949228216</v>
      </c>
      <c r="W7" s="14">
        <f>$K7*_xlfn.NORM.DIST(W$4,$L7,$M7,FALSE)</f>
        <v>1.9616438713028282E-2</v>
      </c>
      <c r="X7" s="14">
        <f>$K7*_xlfn.NORM.DIST(X$4,$L7,$M7,FALSE)</f>
        <v>3.1327546366712908E-2</v>
      </c>
      <c r="Y7" s="14">
        <f>$K7*_xlfn.NORM.DIST(Y$4,$L7,$M7,FALSE)</f>
        <v>7.7024017041770448E-2</v>
      </c>
      <c r="Z7" s="14">
        <f>$K7*_xlfn.NORM.DIST(Z$4,$L7,$M7,FALSE)</f>
        <v>4.3092893987841149E-2</v>
      </c>
      <c r="AA7" s="14">
        <f>$K7*_xlfn.NORM.DIST(AA$4,$L7,$M7,FALSE)</f>
        <v>0.10053177927240282</v>
      </c>
      <c r="AB7" s="14">
        <f>$K7*_xlfn.NORM.DIST(AB$4,$L7,$M7,FALSE)</f>
        <v>8.205243158811433E-2</v>
      </c>
      <c r="AC7" s="14">
        <f>$K7*_xlfn.NORM.DIST(AC$4,$L7,$M7,FALSE)</f>
        <v>6.5362176984204295E-2</v>
      </c>
      <c r="AD7" s="14">
        <f>$K7*_xlfn.NORM.DIST(AD$4,$L7,$M7,FALSE)</f>
        <v>1.275879031851975E-2</v>
      </c>
      <c r="AE7" s="29" cm="1">
        <f t="array" ref="AE7">SUM(W7:AD7/AF7:AM7)</f>
        <v>3.7829114050771788</v>
      </c>
      <c r="AF7" s="14">
        <f t="shared" si="9"/>
        <v>0.14400847333984765</v>
      </c>
      <c r="AG7" s="14">
        <f t="shared" si="10"/>
        <v>0.17921916268879218</v>
      </c>
      <c r="AH7" s="14">
        <f t="shared" si="11"/>
        <v>0.196336046183266</v>
      </c>
      <c r="AI7" s="14">
        <f t="shared" si="12"/>
        <v>0.19760571168249214</v>
      </c>
      <c r="AJ7" s="14">
        <f t="shared" si="13"/>
        <v>0.12044686150310108</v>
      </c>
      <c r="AK7" s="14">
        <f t="shared" si="14"/>
        <v>8.7254306649588359E-2</v>
      </c>
      <c r="AL7" s="14">
        <f t="shared" si="15"/>
        <v>6.7256975446299938E-2</v>
      </c>
      <c r="AM7" s="14">
        <f t="shared" si="16"/>
        <v>0.11128957786338474</v>
      </c>
      <c r="AN7" s="29" cm="1">
        <f t="array" ref="AN7">SUM(LN(AF7:AM7))</f>
        <v>-16.356767316167513</v>
      </c>
      <c r="AP7" t="s">
        <v>28</v>
      </c>
      <c r="AQ7" t="s">
        <v>41</v>
      </c>
      <c r="AR7" t="e" cm="1">
        <f t="array" aca="1" ref="AR7" ca="1">FTEXT(W5)</f>
        <v>#NAME?</v>
      </c>
    </row>
    <row r="8" spans="1:44" x14ac:dyDescent="0.35">
      <c r="A8" s="3">
        <v>6</v>
      </c>
      <c r="C8" t="s">
        <v>11</v>
      </c>
      <c r="D8" s="6">
        <v>2</v>
      </c>
      <c r="G8">
        <f t="shared" si="17"/>
        <v>4</v>
      </c>
      <c r="H8" s="28">
        <f>V7/D$3</f>
        <v>0.5271360743653527</v>
      </c>
      <c r="I8" s="14" cm="1">
        <f t="array" ref="I8">SUMPRODUCT(N$4:U$4,N7:U7/AF7:AM7)/V7</f>
        <v>2.9966223054899102</v>
      </c>
      <c r="J8" s="14" cm="1">
        <f t="array" ref="J8">SQRT(SUMPRODUCT((N$4:U$4-I8)^2,N7:U7/AF7:AM7)/V7)</f>
        <v>1.1214606630836816</v>
      </c>
      <c r="K8" s="28">
        <f>AE7/D$3</f>
        <v>0.47286392563464735</v>
      </c>
      <c r="L8" s="14" cm="1">
        <f t="array" ref="L8">SUMPRODUCT(W$4:AD$4,W7:AD7/AF7:AM7)/AE7</f>
        <v>5.7794053074793386</v>
      </c>
      <c r="M8" s="14" cm="1">
        <f t="array" ref="M8">SQRT(SUMPRODUCT((W$4:AD$4-L8)^2,W7:AD7/AF7:AM7)/AE7)</f>
        <v>1.675745736277751</v>
      </c>
      <c r="N8" s="28">
        <f>$H8*_xlfn.NORM.DIST(N$4,$I8,$J8,FALSE)</f>
        <v>0.15461831006923121</v>
      </c>
      <c r="O8" s="14">
        <f>$H8*_xlfn.NORM.DIST(O$4,$I8,$J8,FALSE)</f>
        <v>0.18466039113610769</v>
      </c>
      <c r="P8" s="14">
        <f>$H8*_xlfn.NORM.DIST(P$4,$I8,$J8,FALSE)</f>
        <v>0.10544352088772221</v>
      </c>
      <c r="Q8" s="14">
        <f>$H8*_xlfn.NORM.DIST(Q$4,$I8,$J8,FALSE)</f>
        <v>0.18446212307121909</v>
      </c>
      <c r="R8" s="14">
        <f>$H8*_xlfn.NORM.DIST(R$4,$I8,$J8,FALSE)</f>
        <v>5.1955005284780535E-3</v>
      </c>
      <c r="S8" s="14">
        <f>$H8*_xlfn.NORM.DIST(S$4,$I8,$J8,FALSE)</f>
        <v>5.9626018982543894E-4</v>
      </c>
      <c r="T8" s="14">
        <f>$H8*_xlfn.NORM.DIST(T$4,$I8,$J8,FALSE)</f>
        <v>1.1901138267826466E-4</v>
      </c>
      <c r="U8" s="14">
        <f>$H8*_xlfn.NORM.DIST(U$4,$I8,$J8,FALSE)</f>
        <v>0.11625559086930068</v>
      </c>
      <c r="V8" s="29" cm="1">
        <f t="array" ref="V8">SUM(N8:U8/AF8:AM8)</f>
        <v>4.2371235643206564</v>
      </c>
      <c r="W8" s="14">
        <f>$K8*_xlfn.NORM.DIST(W$4,$L8,$M8,FALSE)</f>
        <v>1.3040143433109368E-2</v>
      </c>
      <c r="X8" s="14">
        <f>$K8*_xlfn.NORM.DIST(X$4,$L8,$M8,FALSE)</f>
        <v>2.3174296797263287E-2</v>
      </c>
      <c r="Y8" s="14">
        <f>$K8*_xlfn.NORM.DIST(Y$4,$L8,$M8,FALSE)</f>
        <v>7.2200669183155083E-2</v>
      </c>
      <c r="Z8" s="14">
        <f>$K8*_xlfn.NORM.DIST(Z$4,$L8,$M8,FALSE)</f>
        <v>3.4430851166302331E-2</v>
      </c>
      <c r="AA8" s="14">
        <f>$K8*_xlfn.NORM.DIST(AA$4,$L8,$M8,FALSE)</f>
        <v>0.111602822514187</v>
      </c>
      <c r="AB8" s="14">
        <f>$K8*_xlfn.NORM.DIST(AB$4,$L8,$M8,FALSE)</f>
        <v>9.3517307802504418E-2</v>
      </c>
      <c r="AC8" s="14">
        <f>$K8*_xlfn.NORM.DIST(AC$4,$L8,$M8,FALSE)</f>
        <v>7.4582881309160812E-2</v>
      </c>
      <c r="AD8" s="14">
        <f>$K8*_xlfn.NORM.DIST(AD$4,$L8,$M8,FALSE)</f>
        <v>7.7208452601128224E-3</v>
      </c>
      <c r="AE8" s="29" cm="1">
        <f t="array" ref="AE8">SUM(W8:AD8/AF8:AM8)</f>
        <v>3.7628764356793436</v>
      </c>
      <c r="AF8" s="14">
        <f t="shared" si="9"/>
        <v>0.16765845350234057</v>
      </c>
      <c r="AG8" s="14">
        <f t="shared" si="10"/>
        <v>0.20783468793337098</v>
      </c>
      <c r="AH8" s="14">
        <f t="shared" si="11"/>
        <v>0.17764419007087728</v>
      </c>
      <c r="AI8" s="14">
        <f t="shared" si="12"/>
        <v>0.21889297423752141</v>
      </c>
      <c r="AJ8" s="14">
        <f t="shared" si="13"/>
        <v>0.11679832304266506</v>
      </c>
      <c r="AK8" s="14">
        <f t="shared" si="14"/>
        <v>9.4113567992329852E-2</v>
      </c>
      <c r="AL8" s="14">
        <f t="shared" si="15"/>
        <v>7.4701892691839078E-2</v>
      </c>
      <c r="AM8" s="14">
        <f t="shared" si="16"/>
        <v>0.1239764361294135</v>
      </c>
      <c r="AN8" s="29" cm="1">
        <f t="array" ref="AN8">SUM(LN(AF8:AM8))</f>
        <v>-15.796456935400798</v>
      </c>
      <c r="AP8" t="s">
        <v>44</v>
      </c>
      <c r="AQ8" t="s">
        <v>50</v>
      </c>
      <c r="AR8" t="e" cm="1">
        <f t="array" aca="1" ref="AR8" ca="1">FTEXT(AE5)</f>
        <v>#NAME?</v>
      </c>
    </row>
    <row r="9" spans="1:44" x14ac:dyDescent="0.35">
      <c r="A9" s="3">
        <v>6.8</v>
      </c>
      <c r="C9" t="s">
        <v>2</v>
      </c>
      <c r="D9" s="7">
        <f>1/D8</f>
        <v>0.5</v>
      </c>
      <c r="F9" t="e" cm="1">
        <f t="array" aca="1" ref="F9" ca="1">FTEXT(D9)</f>
        <v>#NAME?</v>
      </c>
      <c r="G9">
        <f t="shared" si="17"/>
        <v>5</v>
      </c>
      <c r="H9" s="28">
        <f>V8/D$3</f>
        <v>0.52964044554008205</v>
      </c>
      <c r="I9" s="14" cm="1">
        <f t="array" ref="I9">SUMPRODUCT(N$4:U$4,N8:U8/AF8:AM8)/V8</f>
        <v>2.8089371781962167</v>
      </c>
      <c r="J9" s="14" cm="1">
        <f t="array" ref="J9">SQRT(SUMPRODUCT((N$4:U$4-I9)^2,N8:U8/AF8:AM8)/V8)</f>
        <v>0.82403177529142346</v>
      </c>
      <c r="K9" s="28">
        <f>AE8/D$3</f>
        <v>0.47035955445991795</v>
      </c>
      <c r="L9" s="14" cm="1">
        <f t="array" ref="L9">SUMPRODUCT(W$4:AD$4,W8:AD8/AF8:AM8)/AE8</f>
        <v>6.0055615638329085</v>
      </c>
      <c r="M9" s="14" cm="1">
        <f t="array" ref="M9">SQRT(SUMPRODUCT((W$4:AD$4-L9)^2,W8:AD8/AF8:AM8)/AE8)</f>
        <v>1.4695866523934131</v>
      </c>
      <c r="N9" s="28">
        <f>$H9*_xlfn.NORM.DIST(N$4,$I9,$J9,FALSE)</f>
        <v>0.21189265208541269</v>
      </c>
      <c r="O9" s="14">
        <f>$H9*_xlfn.NORM.DIST(O$4,$I9,$J9,FALSE)</f>
        <v>0.25640217600010196</v>
      </c>
      <c r="P9" s="14">
        <f>$H9*_xlfn.NORM.DIST(P$4,$I9,$J9,FALSE)</f>
        <v>6.1678470945134428E-2</v>
      </c>
      <c r="Q9" s="14">
        <f>$H9*_xlfn.NORM.DIST(Q$4,$I9,$J9,FALSE)</f>
        <v>0.22910868454097522</v>
      </c>
      <c r="R9" s="14">
        <f>$H9*_xlfn.NORM.DIST(R$4,$I9,$J9,FALSE)</f>
        <v>1.4208624772464172E-4</v>
      </c>
      <c r="S9" s="14">
        <f>$H9*_xlfn.NORM.DIST(S$4,$I9,$J9,FALSE)</f>
        <v>2.0659892171795222E-6</v>
      </c>
      <c r="T9" s="14">
        <f>$H9*_xlfn.NORM.DIST(T$4,$I9,$J9,FALSE)</f>
        <v>9.0964895856479069E-8</v>
      </c>
      <c r="U9" s="14">
        <f>$H9*_xlfn.NORM.DIST(U$4,$I9,$J9,FALSE)</f>
        <v>0.1395553358105881</v>
      </c>
      <c r="V9" s="29" cm="1">
        <f t="array" ref="V9">SUM(N9:U9/AF9:AM9)</f>
        <v>4.3385456378802632</v>
      </c>
      <c r="W9" s="14">
        <f>$K9*_xlfn.NORM.DIST(W$4,$L9,$M9,FALSE)</f>
        <v>5.3153486449077896E-3</v>
      </c>
      <c r="X9" s="14">
        <f>$K9*_xlfn.NORM.DIST(X$4,$L9,$M9,FALSE)</f>
        <v>1.1829705832101531E-2</v>
      </c>
      <c r="Y9" s="14">
        <f>$K9*_xlfn.NORM.DIST(Y$4,$L9,$M9,FALSE)</f>
        <v>6.0028882224374885E-2</v>
      </c>
      <c r="Z9" s="14">
        <f>$K9*_xlfn.NORM.DIST(Z$4,$L9,$M9,FALSE)</f>
        <v>2.0641022623194311E-2</v>
      </c>
      <c r="AA9" s="14">
        <f>$K9*_xlfn.NORM.DIST(AA$4,$L9,$M9,FALSE)</f>
        <v>0.12768554289021555</v>
      </c>
      <c r="AB9" s="14">
        <f>$K9*_xlfn.NORM.DIST(AB$4,$L9,$M9,FALSE)</f>
        <v>0.1103283503794701</v>
      </c>
      <c r="AC9" s="14">
        <f>$K9*_xlfn.NORM.DIST(AC$4,$L9,$M9,FALSE)</f>
        <v>8.6630980621028933E-2</v>
      </c>
      <c r="AD9" s="14">
        <f>$K9*_xlfn.NORM.DIST(AD$4,$L9,$M9,FALSE)</f>
        <v>2.5785853926188537E-3</v>
      </c>
      <c r="AE9" s="29" cm="1">
        <f t="array" ref="AE9">SUM(W9:AD9/AF9:AM9)</f>
        <v>3.6614543621197364</v>
      </c>
      <c r="AF9" s="14">
        <f t="shared" si="9"/>
        <v>0.21720800073032048</v>
      </c>
      <c r="AG9" s="14">
        <f t="shared" si="10"/>
        <v>0.26823188183220348</v>
      </c>
      <c r="AH9" s="14">
        <f t="shared" si="11"/>
        <v>0.12170735316950931</v>
      </c>
      <c r="AI9" s="14">
        <f t="shared" si="12"/>
        <v>0.24974970716416953</v>
      </c>
      <c r="AJ9" s="14">
        <f t="shared" si="13"/>
        <v>0.12782762913794019</v>
      </c>
      <c r="AK9" s="14">
        <f t="shared" si="14"/>
        <v>0.11033041636868728</v>
      </c>
      <c r="AL9" s="14">
        <f t="shared" si="15"/>
        <v>8.6631071585924785E-2</v>
      </c>
      <c r="AM9" s="14">
        <f t="shared" si="16"/>
        <v>0.14213392120320695</v>
      </c>
      <c r="AN9" s="29" cm="1">
        <f t="array" ref="AN9">SUM(LN(AF9:AM9))</f>
        <v>-14.99466568457188</v>
      </c>
      <c r="AP9" t="s">
        <v>32</v>
      </c>
      <c r="AQ9" t="s">
        <v>43</v>
      </c>
      <c r="AR9" t="e" cm="1">
        <f t="array" aca="1" ref="AR9" ca="1">FTEXT(AF5)</f>
        <v>#NAME?</v>
      </c>
    </row>
    <row r="10" spans="1:44" x14ac:dyDescent="0.35">
      <c r="A10" s="3">
        <v>7.3</v>
      </c>
      <c r="C10" s="9" t="s">
        <v>7</v>
      </c>
      <c r="D10" s="7">
        <f>D4+D6/2</f>
        <v>3.25</v>
      </c>
      <c r="F10" t="e" cm="1">
        <f t="array" aca="1" ref="F10" ca="1">FTEXT(D10)</f>
        <v>#NAME?</v>
      </c>
      <c r="G10">
        <f t="shared" si="17"/>
        <v>6</v>
      </c>
      <c r="H10" s="28">
        <f>V9/D$3</f>
        <v>0.54231820473503289</v>
      </c>
      <c r="I10" s="14" cm="1">
        <f t="array" ref="I10">SUMPRODUCT(N$4:U$4,N9:U9/AF9:AM9)/V9</f>
        <v>2.7328412776560769</v>
      </c>
      <c r="J10" s="14" cm="1">
        <f t="array" ref="J10">SQRT(SUMPRODUCT((N$4:U$4-I10)^2,N9:U9/AF9:AM9)/V9)</f>
        <v>0.70745035324787431</v>
      </c>
      <c r="K10" s="28">
        <f>AE9/D$3</f>
        <v>0.45768179526496705</v>
      </c>
      <c r="L10" s="14" cm="1">
        <f t="array" ref="L10">SUMPRODUCT(W$4:AD$4,W9:AD9/AF9:AM9)/AE9</f>
        <v>6.1842757430129671</v>
      </c>
      <c r="M10" s="14" cm="1">
        <f t="array" ref="M10">SQRT(SUMPRODUCT((W$4:AD$4-L10)^2,W9:AD9/AF9:AM9)/AE9)</f>
        <v>1.2304239558312784</v>
      </c>
      <c r="N10" s="28">
        <f>$H10*_xlfn.NORM.DIST(N$4,$I10,$J10,FALSE)</f>
        <v>0.25361885564172254</v>
      </c>
      <c r="O10" s="14">
        <f>$H10*_xlfn.NORM.DIST(O$4,$I10,$J10,FALSE)</f>
        <v>0.30444678177127249</v>
      </c>
      <c r="P10" s="14">
        <f>$H10*_xlfn.NORM.DIST(P$4,$I10,$J10,FALSE)</f>
        <v>3.5606840149152656E-2</v>
      </c>
      <c r="Q10" s="14">
        <f>$H10*_xlfn.NORM.DIST(Q$4,$I10,$J10,FALSE)</f>
        <v>0.24591276602048559</v>
      </c>
      <c r="R10" s="14">
        <f>$H10*_xlfn.NORM.DIST(R$4,$I10,$J10,FALSE)</f>
        <v>7.1477440873044649E-6</v>
      </c>
      <c r="S10" s="14">
        <f>$H10*_xlfn.NORM.DIST(S$4,$I10,$J10,FALSE)</f>
        <v>2.034419823251828E-8</v>
      </c>
      <c r="T10" s="14">
        <f>$H10*_xlfn.NORM.DIST(T$4,$I10,$J10,FALSE)</f>
        <v>2.724852685041568E-10</v>
      </c>
      <c r="U10" s="14">
        <f>$H10*_xlfn.NORM.DIST(U$4,$I10,$J10,FALSE)</f>
        <v>0.15294083869712163</v>
      </c>
      <c r="V10" s="29" cm="1">
        <f t="array" ref="V10">SUM(N10:U10/AF10:AM10)</f>
        <v>4.4202472893217983</v>
      </c>
      <c r="W10" s="14">
        <f>$K10*_xlfn.NORM.DIST(W$4,$L10,$M10,FALSE)</f>
        <v>1.0171406571137008E-3</v>
      </c>
      <c r="X10" s="14">
        <f>$K10*_xlfn.NORM.DIST(X$4,$L10,$M10,FALSE)</f>
        <v>3.3779319684432408E-3</v>
      </c>
      <c r="Y10" s="14">
        <f>$K10*_xlfn.NORM.DIST(Y$4,$L10,$M10,FALSE)</f>
        <v>4.0427658852714897E-2</v>
      </c>
      <c r="Z10" s="14">
        <f>$K10*_xlfn.NORM.DIST(Z$4,$L10,$M10,FALSE)</f>
        <v>7.8348635996480318E-3</v>
      </c>
      <c r="AA10" s="14">
        <f>$K10*_xlfn.NORM.DIST(AA$4,$L10,$M10,FALSE)</f>
        <v>0.14673994140731292</v>
      </c>
      <c r="AB10" s="14">
        <f>$K10*_xlfn.NORM.DIST(AB$4,$L10,$M10,FALSE)</f>
        <v>0.13093075442926533</v>
      </c>
      <c r="AC10" s="14">
        <f>$K10*_xlfn.NORM.DIST(AC$4,$L10,$M10,FALSE)</f>
        <v>9.8371541941045901E-2</v>
      </c>
      <c r="AD10" s="14">
        <f>$K10*_xlfn.NORM.DIST(AD$4,$L10,$M10,FALSE)</f>
        <v>3.4572416844201684E-4</v>
      </c>
      <c r="AE10" s="29" cm="1">
        <f t="array" ref="AE10">SUM(W10:AD10/AF10:AM10)</f>
        <v>3.5797527106782012</v>
      </c>
      <c r="AF10" s="14">
        <f t="shared" si="9"/>
        <v>0.25463599629883626</v>
      </c>
      <c r="AG10" s="14">
        <f t="shared" si="10"/>
        <v>0.30782471373971571</v>
      </c>
      <c r="AH10" s="14">
        <f t="shared" si="11"/>
        <v>7.6034499001867553E-2</v>
      </c>
      <c r="AI10" s="14">
        <f t="shared" si="12"/>
        <v>0.25374762962013364</v>
      </c>
      <c r="AJ10" s="14">
        <f t="shared" si="13"/>
        <v>0.14674708915140022</v>
      </c>
      <c r="AK10" s="14">
        <f t="shared" si="14"/>
        <v>0.13093077477346357</v>
      </c>
      <c r="AL10" s="14">
        <f t="shared" si="15"/>
        <v>9.8371542213531171E-2</v>
      </c>
      <c r="AM10" s="14">
        <f t="shared" si="16"/>
        <v>0.15328656286556366</v>
      </c>
      <c r="AN10" s="29" cm="1">
        <f t="array" ref="AN10">SUM(LN(AF10:AM10))</f>
        <v>-14.640709245469935</v>
      </c>
      <c r="AP10" t="s">
        <v>34</v>
      </c>
      <c r="AQ10" t="s">
        <v>20</v>
      </c>
      <c r="AR10" t="e" cm="1">
        <f t="array" aca="1" ref="AR10" ca="1">FTEXT(AN5)</f>
        <v>#NAME?</v>
      </c>
    </row>
    <row r="11" spans="1:44" x14ac:dyDescent="0.35">
      <c r="A11" s="10">
        <v>1.9</v>
      </c>
      <c r="C11" s="9" t="s">
        <v>10</v>
      </c>
      <c r="D11" s="7">
        <f>STDEV(A4:A11)</f>
        <v>2.1168963130016549</v>
      </c>
      <c r="F11" s="11" t="s">
        <v>22</v>
      </c>
      <c r="G11">
        <f t="shared" si="17"/>
        <v>7</v>
      </c>
      <c r="H11" s="28">
        <f>V10/D$3</f>
        <v>0.55253091116522479</v>
      </c>
      <c r="I11" s="14" cm="1">
        <f t="array" ref="I11">SUMPRODUCT(N$4:U$4,N10:U10/AF10:AM10)/V10</f>
        <v>2.7202422096094416</v>
      </c>
      <c r="J11" s="14" cm="1">
        <f t="array" ref="J11">SQRT(SUMPRODUCT((N$4:U$4-I11)^2,N10:U10/AF10:AM10)/V10)</f>
        <v>0.68967242580699195</v>
      </c>
      <c r="K11" s="28">
        <f>AE10/D$3</f>
        <v>0.44746908883477515</v>
      </c>
      <c r="L11" s="14" cm="1">
        <f t="array" ref="L11">SUMPRODUCT(W$4:AD$4,W10:AD10/AF10:AM10)/AE10</f>
        <v>6.278605971756348</v>
      </c>
      <c r="M11" s="14" cm="1">
        <f t="array" ref="M11">SQRT(SUMPRODUCT((W$4:AD$4-L11)^2,W10:AD10/AF10:AM10)/AE10)</f>
        <v>1.0859924817988551</v>
      </c>
      <c r="N11" s="28">
        <f>$H11*_xlfn.NORM.DIST(N$4,$I11,$J11,FALSE)</f>
        <v>0.26546001580389506</v>
      </c>
      <c r="O11" s="14">
        <f>$H11*_xlfn.NORM.DIST(O$4,$I11,$J11,FALSE)</f>
        <v>0.31748240463625282</v>
      </c>
      <c r="P11" s="14">
        <f>$H11*_xlfn.NORM.DIST(P$4,$I11,$J11,FALSE)</f>
        <v>3.1986699597596965E-2</v>
      </c>
      <c r="Q11" s="14">
        <f>$H11*_xlfn.NORM.DIST(Q$4,$I11,$J11,FALSE)</f>
        <v>0.25092594811706126</v>
      </c>
      <c r="R11" s="14">
        <f>$H11*_xlfn.NORM.DIST(R$4,$I11,$J11,FALSE)</f>
        <v>3.9248679470669683E-6</v>
      </c>
      <c r="S11" s="14">
        <f>$H11*_xlfn.NORM.DIST(S$4,$I11,$J11,FALSE)</f>
        <v>8.0530029070444309E-9</v>
      </c>
      <c r="T11" s="14">
        <f>$H11*_xlfn.NORM.DIST(T$4,$I11,$J11,FALSE)</f>
        <v>8.4976112583525288E-11</v>
      </c>
      <c r="U11" s="14">
        <f>$H11*_xlfn.NORM.DIST(U$4,$I11,$J11,FALSE)</f>
        <v>0.1575694998508623</v>
      </c>
      <c r="V11" s="29" cm="1">
        <f t="array" ref="V11">SUM(N11:U11/AF11:AM11)</f>
        <v>4.5328288551078888</v>
      </c>
      <c r="W11" s="14">
        <f>$K11*_xlfn.NORM.DIST(W$4,$L11,$M11,FALSE)</f>
        <v>2.0015041484141443E-4</v>
      </c>
      <c r="X11" s="14">
        <f>$K11*_xlfn.NORM.DIST(X$4,$L11,$M11,FALSE)</f>
        <v>9.7244930638838722E-4</v>
      </c>
      <c r="Y11" s="14">
        <f>$K11*_xlfn.NORM.DIST(Y$4,$L11,$M11,FALSE)</f>
        <v>2.6323123982364433E-2</v>
      </c>
      <c r="Z11" s="14">
        <f>$K11*_xlfn.NORM.DIST(Z$4,$L11,$M11,FALSE)</f>
        <v>2.9565974356670394E-3</v>
      </c>
      <c r="AA11" s="14">
        <f>$K11*_xlfn.NORM.DIST(AA$4,$L11,$M11,FALSE)</f>
        <v>0.15905768776072526</v>
      </c>
      <c r="AB11" s="14">
        <f>$K11*_xlfn.NORM.DIST(AB$4,$L11,$M11,FALSE)</f>
        <v>0.14648494047371785</v>
      </c>
      <c r="AC11" s="14">
        <f>$K11*_xlfn.NORM.DIST(AC$4,$L11,$M11,FALSE)</f>
        <v>0.10562433911581154</v>
      </c>
      <c r="AD11" s="14">
        <f>$K11*_xlfn.NORM.DIST(AD$4,$L11,$M11,FALSE)</f>
        <v>4.8513762467313931E-5</v>
      </c>
      <c r="AE11" s="29" cm="1">
        <f t="array" ref="AE11">SUM(W11:AD11/AF11:AM11)</f>
        <v>3.4671711448921116</v>
      </c>
      <c r="AF11" s="14">
        <f t="shared" si="9"/>
        <v>0.26566016621873645</v>
      </c>
      <c r="AG11" s="14">
        <f t="shared" si="10"/>
        <v>0.31845485394264123</v>
      </c>
      <c r="AH11" s="14">
        <f t="shared" si="11"/>
        <v>5.8309823579961395E-2</v>
      </c>
      <c r="AI11" s="14">
        <f t="shared" si="12"/>
        <v>0.25388254555272832</v>
      </c>
      <c r="AJ11" s="14">
        <f t="shared" si="13"/>
        <v>0.15906161262867233</v>
      </c>
      <c r="AK11" s="14">
        <f t="shared" si="14"/>
        <v>0.14648494852672075</v>
      </c>
      <c r="AL11" s="14">
        <f t="shared" si="15"/>
        <v>0.10562433920078765</v>
      </c>
      <c r="AM11" s="14">
        <f t="shared" si="16"/>
        <v>0.15761801361332961</v>
      </c>
      <c r="AN11" s="29" cm="1">
        <f t="array" ref="AN11">SUM(LN(AF11:AM11))</f>
        <v>-14.537423659949457</v>
      </c>
      <c r="AP11" t="s">
        <v>35</v>
      </c>
      <c r="AQ11" t="s">
        <v>2</v>
      </c>
      <c r="AR11" t="e" cm="1">
        <f t="array" aca="1" ref="AR11" ca="1">FTEXT(H6)</f>
        <v>#NAME?</v>
      </c>
    </row>
    <row r="12" spans="1:44" x14ac:dyDescent="0.35">
      <c r="C12" t="s">
        <v>5</v>
      </c>
      <c r="D12" s="7">
        <f>D9</f>
        <v>0.5</v>
      </c>
      <c r="F12" t="e" cm="1">
        <f t="array" aca="1" ref="F12" ca="1">FTEXT(D12)</f>
        <v>#NAME?</v>
      </c>
      <c r="G12">
        <f>G11+1</f>
        <v>8</v>
      </c>
      <c r="H12" s="28">
        <f>V11/D$3</f>
        <v>0.5666036068884861</v>
      </c>
      <c r="I12" s="14" cm="1">
        <f t="array" ref="I12">SUMPRODUCT(N$4:U$4,N11:U11/AF11:AM11)/V11</f>
        <v>2.7479497219841393</v>
      </c>
      <c r="J12" s="14" cm="1">
        <f t="array" ref="J12">SQRT(SUMPRODUCT((N$4:U$4-I12)^2,N11:U11/AF11:AM11)/V11)</f>
        <v>0.70935644249037577</v>
      </c>
      <c r="K12" s="28">
        <f>AE11/D$3</f>
        <v>0.43339639311151396</v>
      </c>
      <c r="L12" s="14" cm="1">
        <f t="array" ref="L12">SUMPRODUCT(W$4:AD$4,W11:AD11/AF11:AM11)/AE11</f>
        <v>6.3579250306925763</v>
      </c>
      <c r="M12" s="14" cm="1">
        <f t="array" ref="M12">SQRT(SUMPRODUCT((W$4:AD$4-L12)^2,W11:AD11/AF11:AM11)/AE11)</f>
        <v>1.0027877102563596</v>
      </c>
      <c r="N12" s="28">
        <f>$H12*_xlfn.NORM.DIST(N$4,$I12,$J12,FALSE)</f>
        <v>0.26105479601638087</v>
      </c>
      <c r="O12" s="14">
        <f>$H12*_xlfn.NORM.DIST(O$4,$I12,$J12,FALSE)</f>
        <v>0.31780134443080876</v>
      </c>
      <c r="P12" s="14">
        <f>$H12*_xlfn.NORM.DIST(P$4,$I12,$J12,FALSE)</f>
        <v>3.9213491897227143E-2</v>
      </c>
      <c r="Q12" s="14">
        <f>$H12*_xlfn.NORM.DIST(Q$4,$I12,$J12,FALSE)</f>
        <v>0.26009922747828695</v>
      </c>
      <c r="R12" s="14">
        <f>$H12*_xlfn.NORM.DIST(R$4,$I12,$J12,FALSE)</f>
        <v>8.6973387235965057E-6</v>
      </c>
      <c r="S12" s="14">
        <f>$H12*_xlfn.NORM.DIST(S$4,$I12,$J12,FALSE)</f>
        <v>2.6166920690360912E-8</v>
      </c>
      <c r="T12" s="14">
        <f>$H12*_xlfn.NORM.DIST(T$4,$I12,$J12,FALSE)</f>
        <v>3.6410595867112689E-10</v>
      </c>
      <c r="U12" s="14">
        <f>$H12*_xlfn.NORM.DIST(U$4,$I12,$J12,FALSE)</f>
        <v>0.15596836606286091</v>
      </c>
      <c r="V12" s="29" cm="1">
        <f t="array" ref="V12">SUM(N12:U12/AF12:AM12)</f>
        <v>4.6914809198934613</v>
      </c>
      <c r="W12" s="14">
        <f>$K12*_xlfn.NORM.DIST(W$4,$L12,$M12,FALSE)</f>
        <v>4.7943402704024002E-5</v>
      </c>
      <c r="X12" s="14">
        <f>$K12*_xlfn.NORM.DIST(X$4,$L12,$M12,FALSE)</f>
        <v>3.1843314688698409E-4</v>
      </c>
      <c r="Y12" s="14">
        <f>$K12*_xlfn.NORM.DIST(Y$4,$L12,$M12,FALSE)</f>
        <v>1.7022524976898202E-2</v>
      </c>
      <c r="Z12" s="14">
        <f>$K12*_xlfn.NORM.DIST(Z$4,$L12,$M12,FALSE)</f>
        <v>1.2109070990793693E-3</v>
      </c>
      <c r="AA12" s="14">
        <f>$K12*_xlfn.NORM.DIST(AA$4,$L12,$M12,FALSE)</f>
        <v>0.16177894794689304</v>
      </c>
      <c r="AB12" s="14">
        <f>$K12*_xlfn.NORM.DIST(AB$4,$L12,$M12,FALSE)</f>
        <v>0.15645333644098947</v>
      </c>
      <c r="AC12" s="14">
        <f>$K12*_xlfn.NORM.DIST(AC$4,$L12,$M12,FALSE)</f>
        <v>0.11090140662706102</v>
      </c>
      <c r="AD12" s="14">
        <f>$K12*_xlfn.NORM.DIST(AD$4,$L12,$M12,FALSE)</f>
        <v>8.8137016917079157E-6</v>
      </c>
      <c r="AE12" s="29" cm="1">
        <f t="array" ref="AE12">SUM(W12:AD12/AF12:AM12)</f>
        <v>3.3085190801065387</v>
      </c>
      <c r="AF12" s="14">
        <f>N12+W12</f>
        <v>0.26110273941908491</v>
      </c>
      <c r="AG12" s="14">
        <f>O12+X12</f>
        <v>0.31811977757769577</v>
      </c>
      <c r="AH12" s="14">
        <f>P12+Y12</f>
        <v>5.6236016874125341E-2</v>
      </c>
      <c r="AI12" s="14">
        <f>Q12+Z12</f>
        <v>0.26131013457736635</v>
      </c>
      <c r="AJ12" s="14">
        <f>R12+AA12</f>
        <v>0.16178764528561665</v>
      </c>
      <c r="AK12" s="14">
        <f>S12+AB12</f>
        <v>0.15645336260791015</v>
      </c>
      <c r="AL12" s="14">
        <f>T12+AC12</f>
        <v>0.11090140699116698</v>
      </c>
      <c r="AM12" s="14">
        <f>U12+AD12</f>
        <v>0.15597717976455261</v>
      </c>
      <c r="AN12" s="29" cm="1">
        <f t="array" ref="AN12">SUM(LN(AF12:AM12))</f>
        <v>-14.442041014063872</v>
      </c>
      <c r="AP12" t="s">
        <v>36</v>
      </c>
      <c r="AQ12" s="9" t="s">
        <v>7</v>
      </c>
      <c r="AR12" t="e" cm="1">
        <f t="array" aca="1" ref="AR12" ca="1">FTEXT(I6)</f>
        <v>#NAME?</v>
      </c>
    </row>
    <row r="13" spans="1:44" x14ac:dyDescent="0.35">
      <c r="C13" s="9" t="s">
        <v>9</v>
      </c>
      <c r="D13" s="7">
        <f>D5-D6/2</f>
        <v>5.9499999999999993</v>
      </c>
      <c r="F13" t="e" cm="1">
        <f t="array" aca="1" ref="F13" ca="1">FTEXT(D13)</f>
        <v>#NAME?</v>
      </c>
      <c r="G13">
        <f>G12+1</f>
        <v>9</v>
      </c>
      <c r="H13" s="28">
        <f>V12/D$3</f>
        <v>0.58643511498668266</v>
      </c>
      <c r="I13" s="14" cm="1">
        <f t="array" ref="I13">SUMPRODUCT(N$4:U$4,N12:U12/AF12:AM12)/V12</f>
        <v>2.7946039854972651</v>
      </c>
      <c r="J13" s="14" cm="1">
        <f t="array" ref="J13">SQRT(SUMPRODUCT((N$4:U$4-I13)^2,N12:U12/AF12:AM12)/V12)</f>
        <v>0.74247887740090457</v>
      </c>
      <c r="K13" s="28">
        <f>AE12/D$3</f>
        <v>0.41356488501331734</v>
      </c>
      <c r="L13" s="14" cm="1">
        <f t="array" ref="L13">SUMPRODUCT(W$4:AD$4,W12:AD12/AF12:AM12)/AE12</f>
        <v>6.4648769450930894</v>
      </c>
      <c r="M13" s="14" cm="1">
        <f t="array" ref="M13">SQRT(SUMPRODUCT((W$4:AD$4-L13)^2,W12:AD12/AF12:AM12)/AE12)</f>
        <v>0.89425213600044795</v>
      </c>
      <c r="N13" s="28">
        <f>$H13*_xlfn.NORM.DIST(N$4,$I13,$J13,FALSE)</f>
        <v>0.2523974265799791</v>
      </c>
      <c r="O13" s="14">
        <f>$H13*_xlfn.NORM.DIST(O$4,$I13,$J13,FALSE)</f>
        <v>0.31508988451222869</v>
      </c>
      <c r="P13" s="14">
        <f>$H13*_xlfn.NORM.DIST(P$4,$I13,$J13,FALSE)</f>
        <v>5.2533805040091738E-2</v>
      </c>
      <c r="Q13" s="14">
        <f>$H13*_xlfn.NORM.DIST(Q$4,$I13,$J13,FALSE)</f>
        <v>0.27146262838088864</v>
      </c>
      <c r="R13" s="14">
        <f>$H13*_xlfn.NORM.DIST(R$4,$I13,$J13,FALSE)</f>
        <v>2.8267937621983448E-5</v>
      </c>
      <c r="S13" s="14">
        <f>$H13*_xlfn.NORM.DIST(S$4,$I13,$J13,FALSE)</f>
        <v>1.5101798329679722E-7</v>
      </c>
      <c r="T13" s="14">
        <f>$H13*_xlfn.NORM.DIST(T$4,$I13,$J13,FALSE)</f>
        <v>3.1829343363573921E-9</v>
      </c>
      <c r="U13" s="14">
        <f>$H13*_xlfn.NORM.DIST(U$4,$I13,$J13,FALSE)</f>
        <v>0.1524759155417906</v>
      </c>
      <c r="V13" s="29" cm="1">
        <f t="array" ref="V13">SUM(N13:U13/AF13:AM13)</f>
        <v>4.8747293016908797</v>
      </c>
      <c r="W13" s="14">
        <f>$K13*_xlfn.NORM.DIST(W$4,$L13,$M13,FALSE)</f>
        <v>3.5958440874551441E-6</v>
      </c>
      <c r="X13" s="14">
        <f>$K13*_xlfn.NORM.DIST(X$4,$L13,$M13,FALSE)</f>
        <v>4.1576491214804966E-5</v>
      </c>
      <c r="Y13" s="14">
        <f>$K13*_xlfn.NORM.DIST(Y$4,$L13,$M13,FALSE)</f>
        <v>7.4658988869491186E-3</v>
      </c>
      <c r="Z13" s="14">
        <f>$K13*_xlfn.NORM.DIST(Z$4,$L13,$M13,FALSE)</f>
        <v>2.3525068753367848E-4</v>
      </c>
      <c r="AA13" s="14">
        <f>$K13*_xlfn.NORM.DIST(AA$4,$L13,$M13,FALSE)</f>
        <v>0.16117994355751095</v>
      </c>
      <c r="AB13" s="14">
        <f>$K13*_xlfn.NORM.DIST(AB$4,$L13,$M13,FALSE)</f>
        <v>0.17198783548068744</v>
      </c>
      <c r="AC13" s="14">
        <f>$K13*_xlfn.NORM.DIST(AC$4,$L13,$M13,FALSE)</f>
        <v>0.11929252268019365</v>
      </c>
      <c r="AD13" s="14">
        <f>$K13*_xlfn.NORM.DIST(AD$4,$L13,$M13,FALSE)</f>
        <v>4.0514338094929981E-7</v>
      </c>
      <c r="AE13" s="29" cm="1">
        <f t="array" ref="AE13">SUM(W13:AD13/AF13:AM13)</f>
        <v>3.1252706983091203</v>
      </c>
      <c r="AF13" s="14">
        <f>N13+W13</f>
        <v>0.25240102242406653</v>
      </c>
      <c r="AG13" s="14">
        <f>O13+X13</f>
        <v>0.31513146100344347</v>
      </c>
      <c r="AH13" s="14">
        <f>P13+Y13</f>
        <v>5.9999703927040855E-2</v>
      </c>
      <c r="AI13" s="14">
        <f>Q13+Z13</f>
        <v>0.2716978790684223</v>
      </c>
      <c r="AJ13" s="14">
        <f>R13+AA13</f>
        <v>0.16120821149513292</v>
      </c>
      <c r="AK13" s="14">
        <f>S13+AB13</f>
        <v>0.17198798649867073</v>
      </c>
      <c r="AL13" s="14">
        <f>T13+AC13</f>
        <v>0.11929252586312798</v>
      </c>
      <c r="AM13" s="14">
        <f>U13+AD13</f>
        <v>0.15247632068517156</v>
      </c>
      <c r="AN13" s="29" cm="1">
        <f t="array" ref="AN13">SUM(LN(AF13:AM13))</f>
        <v>-14.240293440183354</v>
      </c>
      <c r="AP13" t="s">
        <v>37</v>
      </c>
      <c r="AQ13" s="9" t="s">
        <v>10</v>
      </c>
      <c r="AR13" t="e" cm="1">
        <f t="array" aca="1" ref="AR13" ca="1">FTEXT(J6)</f>
        <v>#NAME?</v>
      </c>
    </row>
    <row r="14" spans="1:44" x14ac:dyDescent="0.35">
      <c r="C14" s="9" t="s">
        <v>12</v>
      </c>
      <c r="D14" s="12">
        <f>D11</f>
        <v>2.1168963130016549</v>
      </c>
      <c r="F14" t="e" cm="1">
        <f t="array" aca="1" ref="F14" ca="1">FTEXT(D14)</f>
        <v>#NAME?</v>
      </c>
      <c r="G14">
        <f>G13+1</f>
        <v>10</v>
      </c>
      <c r="H14" s="28">
        <f>V13/D$3</f>
        <v>0.60934116271135996</v>
      </c>
      <c r="I14" s="14" cm="1">
        <f t="array" ref="I14">SUMPRODUCT(N$4:U$4,N13:U13/AF13:AM13)/V13</f>
        <v>2.8463662176905875</v>
      </c>
      <c r="J14" s="14" cm="1">
        <f t="array" ref="J14">SQRT(SUMPRODUCT((N$4:U$4-I14)^2,N13:U13/AF13:AM13)/V13)</f>
        <v>0.77492251778541021</v>
      </c>
      <c r="K14" s="28">
        <f>AE13/D$3</f>
        <v>0.39065883728864004</v>
      </c>
      <c r="L14" s="14" cm="1">
        <f t="array" ref="L14">SUMPRODUCT(W$4:AD$4,W13:AD13/AF13:AM13)/AE13</f>
        <v>6.5993436045201941</v>
      </c>
      <c r="M14" s="14" cm="1">
        <f t="array" ref="M14">SQRT(SUMPRODUCT((W$4:AD$4-L14)^2,W13:AD13/AF13:AM13)/AE13)</f>
        <v>0.7197247465167681</v>
      </c>
      <c r="N14" s="28">
        <f>$H14*_xlfn.NORM.DIST(N$4,$I14,$J14,FALSE)</f>
        <v>0.24466203344177148</v>
      </c>
      <c r="O14" s="14">
        <f>$H14*_xlfn.NORM.DIST(O$4,$I14,$J14,FALSE)</f>
        <v>0.31313737604802899</v>
      </c>
      <c r="P14" s="14">
        <f>$H14*_xlfn.NORM.DIST(P$4,$I14,$J14,FALSE)</f>
        <v>6.8222802461297583E-2</v>
      </c>
      <c r="Q14" s="14">
        <f>$H14*_xlfn.NORM.DIST(Q$4,$I14,$J14,FALSE)</f>
        <v>0.28267719456946261</v>
      </c>
      <c r="R14" s="14">
        <f>$H14*_xlfn.NORM.DIST(R$4,$I14,$J14,FALSE)</f>
        <v>7.9465057706929972E-5</v>
      </c>
      <c r="S14" s="14">
        <f>$H14*_xlfn.NORM.DIST(S$4,$I14,$J14,FALSE)</f>
        <v>6.9846019746050439E-7</v>
      </c>
      <c r="T14" s="14">
        <f>$H14*_xlfn.NORM.DIST(T$4,$I14,$J14,FALSE)</f>
        <v>2.1089924443958023E-8</v>
      </c>
      <c r="U14" s="14">
        <f>$H14*_xlfn.NORM.DIST(U$4,$I14,$J14,FALSE)</f>
        <v>0.14881719758887615</v>
      </c>
      <c r="V14" s="29" cm="1">
        <f t="array" ref="V14">SUM(N14:U14/AF14:AM14)</f>
        <v>4.9884033488383102</v>
      </c>
      <c r="W14" s="14">
        <f>$K14*_xlfn.NORM.DIST(W$4,$L14,$M14,FALSE)</f>
        <v>3.8627485644471284E-9</v>
      </c>
      <c r="X14" s="14">
        <f>$K14*_xlfn.NORM.DIST(X$4,$L14,$M14,FALSE)</f>
        <v>1.9247837631628377E-7</v>
      </c>
      <c r="Y14" s="14">
        <f>$K14*_xlfn.NORM.DIST(Y$4,$L14,$M14,FALSE)</f>
        <v>8.3612060570584007E-4</v>
      </c>
      <c r="Z14" s="14">
        <f>$K14*_xlfn.NORM.DIST(Z$4,$L14,$M14,FALSE)</f>
        <v>3.1006895986697981E-6</v>
      </c>
      <c r="AA14" s="14">
        <f>$K14*_xlfn.NORM.DIST(AA$4,$L14,$M14,FALSE)</f>
        <v>0.15309437597391451</v>
      </c>
      <c r="AB14" s="14">
        <f>$K14*_xlfn.NORM.DIST(AB$4,$L14,$M14,FALSE)</f>
        <v>0.20828741586462049</v>
      </c>
      <c r="AC14" s="14">
        <f>$K14*_xlfn.NORM.DIST(AC$4,$L14,$M14,FALSE)</f>
        <v>0.1348179740601497</v>
      </c>
      <c r="AD14" s="14">
        <f>$K14*_xlfn.NORM.DIST(AD$4,$L14,$M14,FALSE)</f>
        <v>1.1967294404179625E-10</v>
      </c>
      <c r="AE14" s="29" cm="1">
        <f t="array" ref="AE14">SUM(W14:AD14/AF14:AM14)</f>
        <v>3.0115966511616898</v>
      </c>
      <c r="AF14" s="14">
        <f>N14+W14</f>
        <v>0.24466203730452005</v>
      </c>
      <c r="AG14" s="14">
        <f>O14+X14</f>
        <v>0.31313756852640529</v>
      </c>
      <c r="AH14" s="14">
        <f>P14+Y14</f>
        <v>6.9058923067003425E-2</v>
      </c>
      <c r="AI14" s="14">
        <f>Q14+Z14</f>
        <v>0.2826802952590613</v>
      </c>
      <c r="AJ14" s="14">
        <f>R14+AA14</f>
        <v>0.15317384103162143</v>
      </c>
      <c r="AK14" s="14">
        <f>S14+AB14</f>
        <v>0.20828811432481795</v>
      </c>
      <c r="AL14" s="14">
        <f>T14+AC14</f>
        <v>0.13481799515007414</v>
      </c>
      <c r="AM14" s="14">
        <f>U14+AD14</f>
        <v>0.14881719770854909</v>
      </c>
      <c r="AN14" s="29" cm="1">
        <f t="array" ref="AN14">SUM(LN(AF14:AM14))</f>
        <v>-13.859104990136057</v>
      </c>
      <c r="AP14" t="s">
        <v>38</v>
      </c>
      <c r="AQ14" t="s">
        <v>5</v>
      </c>
      <c r="AR14" t="e" cm="1">
        <f t="array" aca="1" ref="AR14" ca="1">FTEXT(K6)</f>
        <v>#NAME?</v>
      </c>
    </row>
    <row r="15" spans="1:44" x14ac:dyDescent="0.35">
      <c r="G15">
        <f t="shared" ref="G15:G19" si="18">G14+1</f>
        <v>11</v>
      </c>
      <c r="H15" s="28">
        <f t="shared" ref="H15:H19" si="19">V14/D$3</f>
        <v>0.62355041860478877</v>
      </c>
      <c r="I15" s="14" cm="1">
        <f t="array" ref="I15">SUMPRODUCT(N$4:U$4,N14:U14/AF14:AM14)/V14</f>
        <v>2.8771227882714299</v>
      </c>
      <c r="J15" s="14" cm="1">
        <f t="array" ref="J15">SQRT(SUMPRODUCT((N$4:U$4-I15)^2,N14:U14/AF14:AM14)/V14)</f>
        <v>0.79236953104426955</v>
      </c>
      <c r="K15" s="28">
        <f t="shared" ref="K15:K19" si="20">AE14/D$3</f>
        <v>0.37644958139521123</v>
      </c>
      <c r="L15" s="14" cm="1">
        <f t="array" ref="L15">SUMPRODUCT(W$4:AD$4,W14:AD14/AF14:AM14)/AE14</f>
        <v>6.6900562663980949</v>
      </c>
      <c r="M15" s="14" cm="1">
        <f t="array" ref="M15">SQRT(SUMPRODUCT((W$4:AD$4-L15)^2,W14:AD14/AF14:AM14)/AE14)</f>
        <v>0.55727357823872314</v>
      </c>
      <c r="N15" s="28">
        <f t="shared" ref="N15:U23" si="21">$H15*_xlfn.NORM.DIST(N$4,$I15,$J15,FALSE)</f>
        <v>0.24080109068789637</v>
      </c>
      <c r="O15" s="14">
        <f t="shared" si="21"/>
        <v>0.31246165725211295</v>
      </c>
      <c r="P15" s="14">
        <f t="shared" si="21"/>
        <v>7.7911150626649453E-2</v>
      </c>
      <c r="Q15" s="14">
        <f t="shared" si="21"/>
        <v>0.28893370310328709</v>
      </c>
      <c r="R15" s="14">
        <f t="shared" si="21"/>
        <v>1.3301910149210192E-4</v>
      </c>
      <c r="S15" s="14">
        <f t="shared" si="21"/>
        <v>1.4943258006465924E-6</v>
      </c>
      <c r="T15" s="14">
        <f t="shared" si="21"/>
        <v>5.3854147255726848E-8</v>
      </c>
      <c r="U15" s="14">
        <f t="shared" si="21"/>
        <v>0.14677046496166657</v>
      </c>
      <c r="V15" s="29" cm="1">
        <f t="array" ref="V15">SUM(N15:U15/AF15:AM15)</f>
        <v>5.000907628190002</v>
      </c>
      <c r="W15" s="14">
        <f t="shared" ref="W15:AD23" si="22">$K15*_xlfn.NORM.DIST(W$4,$L15,$M15,FALSE)</f>
        <v>9.0085420807406519E-15</v>
      </c>
      <c r="X15" s="14">
        <f t="shared" si="22"/>
        <v>7.071123790756888E-12</v>
      </c>
      <c r="Y15" s="14">
        <f t="shared" si="22"/>
        <v>1.2447523591731464E-5</v>
      </c>
      <c r="Z15" s="14">
        <f t="shared" si="22"/>
        <v>8.1966108187412015E-10</v>
      </c>
      <c r="AA15" s="14">
        <f t="shared" si="22"/>
        <v>0.12519666464772258</v>
      </c>
      <c r="AB15" s="14">
        <f t="shared" si="22"/>
        <v>0.26429956816401728</v>
      </c>
      <c r="AC15" s="14">
        <f t="shared" si="22"/>
        <v>0.14805208508172962</v>
      </c>
      <c r="AD15" s="14">
        <f t="shared" si="22"/>
        <v>2.4381818849441384E-17</v>
      </c>
      <c r="AE15" s="29" cm="1">
        <f t="array" ref="AE15">SUM(W15:AD15/AF15:AM15)</f>
        <v>2.9990923718099989</v>
      </c>
      <c r="AF15" s="14">
        <f t="shared" ref="AF15:AF19" si="23">N15+W15</f>
        <v>0.24080109068790539</v>
      </c>
      <c r="AG15" s="14">
        <f t="shared" ref="AG15:AG19" si="24">O15+X15</f>
        <v>0.31246165725918407</v>
      </c>
      <c r="AH15" s="14">
        <f t="shared" ref="AH15:AH19" si="25">P15+Y15</f>
        <v>7.7923598150241191E-2</v>
      </c>
      <c r="AI15" s="14">
        <f t="shared" ref="AI15:AI19" si="26">Q15+Z15</f>
        <v>0.28893370392294815</v>
      </c>
      <c r="AJ15" s="14">
        <f t="shared" ref="AJ15:AJ19" si="27">R15+AA15</f>
        <v>0.12532968374921469</v>
      </c>
      <c r="AK15" s="14">
        <f t="shared" ref="AK15:AK19" si="28">S15+AB15</f>
        <v>0.26430106248981794</v>
      </c>
      <c r="AL15" s="14">
        <f t="shared" ref="AL15:AL19" si="29">T15+AC15</f>
        <v>0.14805213893587688</v>
      </c>
      <c r="AM15" s="14">
        <f t="shared" ref="AM15:AM19" si="30">U15+AD15</f>
        <v>0.1467704649616666</v>
      </c>
      <c r="AN15" s="29" cm="1">
        <f t="array" ref="AN15">SUM(LN(AF15:AM15))</f>
        <v>-13.617192142449468</v>
      </c>
      <c r="AP15" t="s">
        <v>39</v>
      </c>
      <c r="AQ15" s="9" t="s">
        <v>9</v>
      </c>
      <c r="AR15" t="e" cm="1">
        <f t="array" aca="1" ref="AR15" ca="1">FTEXT(L6)</f>
        <v>#NAME?</v>
      </c>
    </row>
    <row r="16" spans="1:44" x14ac:dyDescent="0.35">
      <c r="G16">
        <f t="shared" si="18"/>
        <v>12</v>
      </c>
      <c r="H16" s="28">
        <f t="shared" si="19"/>
        <v>0.62511345352375025</v>
      </c>
      <c r="I16" s="14" cm="1">
        <f t="array" ref="I16">SUMPRODUCT(N$4:U$4,N15:U15/AF15:AM15)/V15</f>
        <v>2.8806247538176382</v>
      </c>
      <c r="J16" s="14" cm="1">
        <f t="array" ref="J16">SQRT(SUMPRODUCT((N$4:U$4-I16)^2,N15:U15/AF15:AM15)/V15)</f>
        <v>0.79467882344824337</v>
      </c>
      <c r="K16" s="28">
        <f t="shared" si="20"/>
        <v>0.37488654647624986</v>
      </c>
      <c r="L16" s="14" cm="1">
        <f t="array" ref="L16">SUMPRODUCT(W$4:AD$4,W15:AD15/AF15:AM15)/AE15</f>
        <v>6.7001143024325147</v>
      </c>
      <c r="M16" s="14" cm="1">
        <f t="array" ref="M16">SQRT(SUMPRODUCT((W$4:AD$4-L16)^2,W15:AD15/AF15:AM15)/AE15)</f>
        <v>0.53564245880551287</v>
      </c>
      <c r="N16" s="28">
        <f t="shared" si="21"/>
        <v>0.24030138205099888</v>
      </c>
      <c r="O16" s="14">
        <f t="shared" si="21"/>
        <v>0.31220662569104141</v>
      </c>
      <c r="P16" s="14">
        <f t="shared" si="21"/>
        <v>7.9089214196639918E-2</v>
      </c>
      <c r="Q16" s="14">
        <f t="shared" si="21"/>
        <v>0.28947043984733495</v>
      </c>
      <c r="R16" s="14">
        <f t="shared" si="21"/>
        <v>1.4152355330821829E-4</v>
      </c>
      <c r="S16" s="14">
        <f t="shared" si="21"/>
        <v>1.6390805320926552E-6</v>
      </c>
      <c r="T16" s="14">
        <f t="shared" si="21"/>
        <v>6.0388464830811155E-8</v>
      </c>
      <c r="U16" s="14">
        <f t="shared" si="21"/>
        <v>0.14656187725992129</v>
      </c>
      <c r="V16" s="29" cm="1">
        <f t="array" ref="V16">SUM(N16:U16/AF16:AM16)</f>
        <v>5.0011302074970319</v>
      </c>
      <c r="W16" s="14">
        <f t="shared" si="22"/>
        <v>6.2050151932088015E-16</v>
      </c>
      <c r="X16" s="14">
        <f t="shared" si="22"/>
        <v>8.5845425282005427E-13</v>
      </c>
      <c r="Y16" s="14">
        <f t="shared" si="22"/>
        <v>5.1909836860552378E-6</v>
      </c>
      <c r="Z16" s="14">
        <f t="shared" si="22"/>
        <v>1.4929114409481612E-10</v>
      </c>
      <c r="AA16" s="14">
        <f t="shared" si="22"/>
        <v>0.11883982172799878</v>
      </c>
      <c r="AB16" s="14">
        <f t="shared" si="22"/>
        <v>0.27439981459669111</v>
      </c>
      <c r="AC16" s="14">
        <f t="shared" si="22"/>
        <v>0.14913382973217804</v>
      </c>
      <c r="AD16" s="14">
        <f t="shared" si="22"/>
        <v>1.0174213513670287E-18</v>
      </c>
      <c r="AE16" s="29" cm="1">
        <f t="array" ref="AE16">SUM(W16:AD16/AF16:AM16)</f>
        <v>2.998869792502969</v>
      </c>
      <c r="AF16" s="14">
        <f t="shared" si="23"/>
        <v>0.24030138205099949</v>
      </c>
      <c r="AG16" s="14">
        <f t="shared" si="24"/>
        <v>0.31220662569189989</v>
      </c>
      <c r="AH16" s="14">
        <f t="shared" si="25"/>
        <v>7.9094405180325969E-2</v>
      </c>
      <c r="AI16" s="14">
        <f t="shared" si="26"/>
        <v>0.28947043999662608</v>
      </c>
      <c r="AJ16" s="14">
        <f t="shared" si="27"/>
        <v>0.11898134528130701</v>
      </c>
      <c r="AK16" s="14">
        <f t="shared" si="28"/>
        <v>0.27440145367722318</v>
      </c>
      <c r="AL16" s="14">
        <f t="shared" si="29"/>
        <v>0.14913389012064288</v>
      </c>
      <c r="AM16" s="14">
        <f t="shared" si="30"/>
        <v>0.14656187725992129</v>
      </c>
      <c r="AN16" s="29" cm="1">
        <f t="array" ref="AN16">SUM(LN(AF16:AM16))</f>
        <v>-13.611936665818371</v>
      </c>
      <c r="AP16" s="13" t="s">
        <v>40</v>
      </c>
      <c r="AQ16" s="34" t="s">
        <v>12</v>
      </c>
      <c r="AR16" s="13" t="e" cm="1">
        <f t="array" aca="1" ref="AR16" ca="1">FTEXT(M6)</f>
        <v>#NAME?</v>
      </c>
    </row>
    <row r="17" spans="7:43" x14ac:dyDescent="0.35">
      <c r="G17">
        <f>G16+1</f>
        <v>13</v>
      </c>
      <c r="H17" s="28">
        <f t="shared" si="19"/>
        <v>0.62514127593712898</v>
      </c>
      <c r="I17" s="14" cm="1">
        <f t="array" ref="I17">SUMPRODUCT(N$4:U$4,N16:U16/AF16:AM16)/V16</f>
        <v>2.8807297726994263</v>
      </c>
      <c r="J17" s="14" cm="1">
        <f t="array" ref="J17">SQRT(SUMPRODUCT((N$4:U$4-I17)^2,N16:U16/AF16:AM16)/V16)</f>
        <v>0.79483927058038117</v>
      </c>
      <c r="K17" s="28">
        <f t="shared" si="20"/>
        <v>0.37485872406287113</v>
      </c>
      <c r="L17" s="14" cm="1">
        <f t="array" ref="L17">SUMPRODUCT(W$4:AD$4,W16:AD16/AF16:AM16)/AE16</f>
        <v>6.7002226519966346</v>
      </c>
      <c r="M17" s="14" cm="1">
        <f t="array" ref="M17">SQRT(SUMPRODUCT((W$4:AD$4-L17)^2,W16:AD16/AF16:AM16)/AE16)</f>
        <v>0.53545963290539078</v>
      </c>
      <c r="N17" s="28">
        <f t="shared" si="21"/>
        <v>0.24026626440470625</v>
      </c>
      <c r="O17" s="14">
        <f t="shared" si="21"/>
        <v>0.3121539583634827</v>
      </c>
      <c r="P17" s="14">
        <f t="shared" si="21"/>
        <v>7.9138130500151879E-2</v>
      </c>
      <c r="Q17" s="14">
        <f t="shared" si="21"/>
        <v>0.28944968759684764</v>
      </c>
      <c r="R17" s="14">
        <f t="shared" si="21"/>
        <v>1.420156567021566E-4</v>
      </c>
      <c r="S17" s="14">
        <f t="shared" si="21"/>
        <v>1.6479619044437388E-6</v>
      </c>
      <c r="T17" s="14">
        <f t="shared" si="21"/>
        <v>6.0801696611009347E-8</v>
      </c>
      <c r="U17" s="14">
        <f t="shared" si="21"/>
        <v>0.1465599655437369</v>
      </c>
      <c r="V17" s="29" cm="1">
        <f t="array" ref="V17">SUM(N17:U17/AF17:AM17)</f>
        <v>5.0011356353367047</v>
      </c>
      <c r="W17" s="14">
        <f t="shared" si="22"/>
        <v>6.0552032370952963E-16</v>
      </c>
      <c r="X17" s="14">
        <f t="shared" si="22"/>
        <v>8.4203539767189177E-13</v>
      </c>
      <c r="Y17" s="14">
        <f t="shared" si="22"/>
        <v>5.1490172837408034E-6</v>
      </c>
      <c r="Z17" s="14">
        <f t="shared" si="22"/>
        <v>1.4697484229504491E-10</v>
      </c>
      <c r="AA17" s="14">
        <f t="shared" si="22"/>
        <v>0.11877081486505509</v>
      </c>
      <c r="AB17" s="14">
        <f t="shared" si="22"/>
        <v>0.27448022869577099</v>
      </c>
      <c r="AC17" s="14">
        <f t="shared" si="22"/>
        <v>0.14914360005625496</v>
      </c>
      <c r="AD17" s="14">
        <f t="shared" si="22"/>
        <v>9.8836823512250392E-19</v>
      </c>
      <c r="AE17" s="29" cm="1">
        <f t="array" ref="AE17">SUM(W17:AD17/AF17:AM17)</f>
        <v>2.9988643646632944</v>
      </c>
      <c r="AF17" s="14">
        <f t="shared" si="23"/>
        <v>0.24026626440470686</v>
      </c>
      <c r="AG17" s="14">
        <f t="shared" si="24"/>
        <v>0.31215395836432475</v>
      </c>
      <c r="AH17" s="14">
        <f t="shared" si="25"/>
        <v>7.9143279517435619E-2</v>
      </c>
      <c r="AI17" s="14">
        <f t="shared" si="26"/>
        <v>0.28944968774382246</v>
      </c>
      <c r="AJ17" s="14">
        <f t="shared" si="27"/>
        <v>0.11891283052175725</v>
      </c>
      <c r="AK17" s="14">
        <f t="shared" si="28"/>
        <v>0.27448187665767543</v>
      </c>
      <c r="AL17" s="14">
        <f t="shared" si="29"/>
        <v>0.14914366085795158</v>
      </c>
      <c r="AM17" s="14">
        <f t="shared" si="30"/>
        <v>0.1465599655437369</v>
      </c>
      <c r="AN17" s="29" cm="1">
        <f t="array" ref="AN17">SUM(LN(AF17:AM17))</f>
        <v>-13.611935981970193</v>
      </c>
    </row>
    <row r="18" spans="7:43" x14ac:dyDescent="0.35">
      <c r="G18">
        <f t="shared" si="18"/>
        <v>14</v>
      </c>
      <c r="H18" s="28">
        <f t="shared" si="19"/>
        <v>0.62514195441708809</v>
      </c>
      <c r="I18" s="14" cm="1">
        <f t="array" ref="I18">SUMPRODUCT(N$4:U$4,N17:U17/AF17:AM17)/V17</f>
        <v>2.8807329582780072</v>
      </c>
      <c r="J18" s="14" cm="1">
        <f t="array" ref="J18">SQRT(SUMPRODUCT((N$4:U$4-I18)^2,N17:U17/AF17:AM17)/V17)</f>
        <v>0.79484493353525076</v>
      </c>
      <c r="K18" s="28">
        <f t="shared" si="20"/>
        <v>0.3748580455829118</v>
      </c>
      <c r="L18" s="14" cm="1">
        <f t="array" ref="L18">SUMPRODUCT(W$4:AD$4,W17:AD17/AF17:AM17)/AE17</f>
        <v>6.7002242526306901</v>
      </c>
      <c r="M18" s="14" cm="1">
        <f t="array" ref="M18">SQRT(SUMPRODUCT((W$4:AD$4-L18)^2,W17:AD17/AF17:AM17)/AE17)</f>
        <v>0.53545826959644627</v>
      </c>
      <c r="N18" s="28">
        <f t="shared" si="21"/>
        <v>0.24026502360140298</v>
      </c>
      <c r="O18" s="14">
        <f t="shared" si="21"/>
        <v>0.31215196905107362</v>
      </c>
      <c r="P18" s="14">
        <f t="shared" si="21"/>
        <v>7.9139732303775398E-2</v>
      </c>
      <c r="Q18" s="14">
        <f t="shared" si="21"/>
        <v>0.28944873821631245</v>
      </c>
      <c r="R18" s="14">
        <f t="shared" si="21"/>
        <v>1.4203261637617663E-4</v>
      </c>
      <c r="S18" s="14">
        <f t="shared" si="21"/>
        <v>1.6482700159779715E-6</v>
      </c>
      <c r="T18" s="14">
        <f t="shared" si="21"/>
        <v>6.0816077089277056E-8</v>
      </c>
      <c r="U18" s="14">
        <f t="shared" si="21"/>
        <v>0.14655994536983363</v>
      </c>
      <c r="V18" s="29" cm="1">
        <f t="array" ref="V18">SUM(N18:U18/AF18:AM18)</f>
        <v>5.0011357937681096</v>
      </c>
      <c r="W18" s="14">
        <f t="shared" si="22"/>
        <v>6.0540179615118325E-16</v>
      </c>
      <c r="X18" s="14">
        <f t="shared" si="22"/>
        <v>8.4190395055202263E-13</v>
      </c>
      <c r="Y18" s="14">
        <f t="shared" si="22"/>
        <v>5.1486633934835533E-6</v>
      </c>
      <c r="Z18" s="14">
        <f t="shared" si="22"/>
        <v>1.4695608965140146E-10</v>
      </c>
      <c r="AA18" s="14">
        <f t="shared" si="22"/>
        <v>0.1187699208794601</v>
      </c>
      <c r="AB18" s="14">
        <f t="shared" si="22"/>
        <v>0.27448055936393234</v>
      </c>
      <c r="AC18" s="14">
        <f t="shared" si="22"/>
        <v>0.14914373279274631</v>
      </c>
      <c r="AD18" s="14">
        <f t="shared" si="22"/>
        <v>9.8814026721823737E-19</v>
      </c>
      <c r="AE18" s="29" cm="1">
        <f t="array" ref="AE18">SUM(W18:AD18/AF18:AM18)</f>
        <v>2.9988642062318904</v>
      </c>
      <c r="AF18" s="14">
        <f t="shared" si="23"/>
        <v>0.24026502360140359</v>
      </c>
      <c r="AG18" s="14">
        <f t="shared" si="24"/>
        <v>0.3121519690519155</v>
      </c>
      <c r="AH18" s="14">
        <f t="shared" si="25"/>
        <v>7.9144880967168887E-2</v>
      </c>
      <c r="AI18" s="14">
        <f t="shared" si="26"/>
        <v>0.28944873836326857</v>
      </c>
      <c r="AJ18" s="14">
        <f t="shared" si="27"/>
        <v>0.11891195349583628</v>
      </c>
      <c r="AK18" s="14">
        <f t="shared" si="28"/>
        <v>0.27448220763394832</v>
      </c>
      <c r="AL18" s="14">
        <f t="shared" si="29"/>
        <v>0.14914379360882341</v>
      </c>
      <c r="AM18" s="14">
        <f t="shared" si="30"/>
        <v>0.14655994536983363</v>
      </c>
      <c r="AN18" s="29" cm="1">
        <f t="array" ref="AN18">SUM(LN(AF18:AM18))</f>
        <v>-13.611935981625489</v>
      </c>
      <c r="AP18" s="13" t="s">
        <v>56</v>
      </c>
      <c r="AQ18" s="13" t="s">
        <v>57</v>
      </c>
    </row>
    <row r="19" spans="7:43" x14ac:dyDescent="0.35">
      <c r="G19">
        <f t="shared" si="18"/>
        <v>15</v>
      </c>
      <c r="H19" s="30">
        <f t="shared" si="19"/>
        <v>0.6251419742210137</v>
      </c>
      <c r="I19" s="13" cm="1">
        <f t="array" ref="I19">SUMPRODUCT(N$4:U$4,N18:U18/AF18:AM18)/V18</f>
        <v>2.8807330552137125</v>
      </c>
      <c r="J19" s="13" cm="1">
        <f t="array" ref="J19">SQRT(SUMPRODUCT((N$4:U$4-I19)^2,N18:U18/AF18:AM18)/V18)</f>
        <v>0.7948451099315782</v>
      </c>
      <c r="K19" s="30">
        <f t="shared" si="20"/>
        <v>0.3748580257789863</v>
      </c>
      <c r="L19" s="13" cm="1">
        <f t="array" ref="L19">SUMPRODUCT(W$4:AD$4,W18:AD18/AF18:AM18)/AE18</f>
        <v>6.7002242927587963</v>
      </c>
      <c r="M19" s="13" cm="1">
        <f t="array" ref="M19">SQRT(SUMPRODUCT((W$4:AD$4-L19)^2,W18:AD18/AF18:AM18)/AE18)</f>
        <v>0.53545824934081798</v>
      </c>
      <c r="N19" s="30">
        <f t="shared" si="21"/>
        <v>0.24026498494670995</v>
      </c>
      <c r="O19" s="13">
        <f t="shared" si="21"/>
        <v>0.31215190651332453</v>
      </c>
      <c r="P19" s="13">
        <f t="shared" si="21"/>
        <v>7.913978165118199E-2</v>
      </c>
      <c r="Q19" s="13">
        <f t="shared" si="21"/>
        <v>0.28944870769258135</v>
      </c>
      <c r="R19" s="13">
        <f t="shared" si="21"/>
        <v>1.4203314277234027E-4</v>
      </c>
      <c r="S19" s="13">
        <f t="shared" si="21"/>
        <v>1.6482795872611857E-6</v>
      </c>
      <c r="T19" s="13">
        <f t="shared" si="21"/>
        <v>6.081652397401266E-8</v>
      </c>
      <c r="U19" s="13">
        <f t="shared" si="21"/>
        <v>0.14655994495099997</v>
      </c>
      <c r="V19" s="31" cm="1">
        <f t="array" ref="V19">SUM(N19:U19/AF19:AM19)</f>
        <v>5.0011357985574092</v>
      </c>
      <c r="W19" s="13">
        <f t="shared" si="22"/>
        <v>6.0539986769406852E-16</v>
      </c>
      <c r="X19" s="13">
        <f t="shared" si="22"/>
        <v>8.4190178865317439E-13</v>
      </c>
      <c r="Y19" s="13">
        <f t="shared" si="22"/>
        <v>5.1486572681918766E-6</v>
      </c>
      <c r="Z19" s="13">
        <f t="shared" si="22"/>
        <v>1.469557779094183E-10</v>
      </c>
      <c r="AA19" s="13">
        <f t="shared" si="22"/>
        <v>0.11876989977467653</v>
      </c>
      <c r="AB19" s="13">
        <f t="shared" si="22"/>
        <v>0.27448055871864302</v>
      </c>
      <c r="AC19" s="13">
        <f t="shared" si="22"/>
        <v>0.14914373599626488</v>
      </c>
      <c r="AD19" s="13">
        <f t="shared" si="22"/>
        <v>9.8813658446634991E-19</v>
      </c>
      <c r="AE19" s="31" cm="1">
        <f t="array" ref="AE19">SUM(W19:AD19/AF19:AM19)</f>
        <v>2.9988642014425908</v>
      </c>
      <c r="AF19" s="13">
        <f t="shared" si="23"/>
        <v>0.24026498494671056</v>
      </c>
      <c r="AG19" s="13">
        <f t="shared" si="24"/>
        <v>0.31215190651416641</v>
      </c>
      <c r="AH19" s="13">
        <f t="shared" si="25"/>
        <v>7.9144930308450184E-2</v>
      </c>
      <c r="AI19" s="13">
        <f t="shared" si="26"/>
        <v>0.28944870783953713</v>
      </c>
      <c r="AJ19" s="13">
        <f t="shared" si="27"/>
        <v>0.11891193291744886</v>
      </c>
      <c r="AK19" s="13">
        <f t="shared" si="28"/>
        <v>0.27448220699823028</v>
      </c>
      <c r="AL19" s="13">
        <f t="shared" si="29"/>
        <v>0.14914379681278886</v>
      </c>
      <c r="AM19" s="13">
        <f t="shared" si="30"/>
        <v>0.14655994495099997</v>
      </c>
      <c r="AN19" s="31" cm="1">
        <f t="array" ref="AN19">SUM(LN(AF19:AM19))</f>
        <v>-13.611935981625175</v>
      </c>
      <c r="AP19" t="s">
        <v>48</v>
      </c>
      <c r="AQ19" t="s">
        <v>49</v>
      </c>
    </row>
    <row r="20" spans="7:43" x14ac:dyDescent="0.35">
      <c r="AP20" t="s">
        <v>51</v>
      </c>
      <c r="AQ20" t="s">
        <v>49</v>
      </c>
    </row>
    <row r="21" spans="7:43" x14ac:dyDescent="0.35">
      <c r="H21" s="33" t="s">
        <v>0</v>
      </c>
      <c r="I21" s="2" t="s">
        <v>58</v>
      </c>
      <c r="J21" s="2" t="s">
        <v>59</v>
      </c>
      <c r="K21" s="2" t="s">
        <v>60</v>
      </c>
      <c r="L21" s="2" t="s">
        <v>61</v>
      </c>
      <c r="M21" s="36" t="s">
        <v>69</v>
      </c>
      <c r="O21" s="37" t="s">
        <v>62</v>
      </c>
      <c r="P21" s="37" t="s">
        <v>63</v>
      </c>
      <c r="Q21" s="37" t="s">
        <v>64</v>
      </c>
      <c r="AP21" t="s">
        <v>52</v>
      </c>
      <c r="AQ21" t="s">
        <v>49</v>
      </c>
    </row>
    <row r="22" spans="7:43" x14ac:dyDescent="0.35">
      <c r="H22" s="3">
        <v>2.2999999999999998</v>
      </c>
      <c r="I22">
        <f>_xlfn.NORM.DIST(H22,I$19,J$19,FALSE)</f>
        <v>0.38433667047569947</v>
      </c>
      <c r="J22">
        <f>_xlfn.NORM.DIST(H22,L$19,M$19,FALSE)</f>
        <v>1.6150110870268738E-15</v>
      </c>
      <c r="K22">
        <f>I22/(I22+J22)</f>
        <v>0.99999999999999578</v>
      </c>
      <c r="L22">
        <f>J22/(I22+J22)</f>
        <v>4.2020738875318421E-15</v>
      </c>
      <c r="M22" s="1">
        <f>IF(I22&gt;=J22,1,2)</f>
        <v>1</v>
      </c>
      <c r="O22" t="s">
        <v>65</v>
      </c>
      <c r="P22" s="38" t="s">
        <v>58</v>
      </c>
      <c r="Q22" t="e" cm="1">
        <f t="array" aca="1" ref="Q22" ca="1">FTEXT(I22)</f>
        <v>#NAME?</v>
      </c>
      <c r="AP22" t="s">
        <v>53</v>
      </c>
      <c r="AQ22" t="s">
        <v>54</v>
      </c>
    </row>
    <row r="23" spans="7:43" x14ac:dyDescent="0.35">
      <c r="H23" s="3">
        <v>2.8</v>
      </c>
      <c r="I23">
        <f t="shared" ref="I23:I31" si="31">_xlfn.NORM.DIST(H23,I$19,J$19,FALSE)</f>
        <v>0.49932962332643793</v>
      </c>
      <c r="J23">
        <f t="shared" ref="J23:J29" si="32">_xlfn.NORM.DIST(H23,L$19,M$19,FALSE)</f>
        <v>2.245921737712917E-12</v>
      </c>
      <c r="K23">
        <f t="shared" ref="K23:K29" si="33">I23/(I23+J23)</f>
        <v>0.99999999999550215</v>
      </c>
      <c r="L23">
        <f t="shared" ref="L23:L29" si="34">J23/(I23+J23)</f>
        <v>4.4978740150462461E-12</v>
      </c>
      <c r="M23" s="1">
        <f t="shared" ref="M23:M29" si="35">IF(I23&gt;=J23,1,2)</f>
        <v>1</v>
      </c>
      <c r="O23" t="s">
        <v>66</v>
      </c>
      <c r="P23" s="38" t="s">
        <v>59</v>
      </c>
      <c r="Q23" t="e" cm="1">
        <f t="array" aca="1" ref="Q23" ca="1">FTEXT(J22)</f>
        <v>#NAME?</v>
      </c>
      <c r="AP23" s="13" t="s">
        <v>55</v>
      </c>
      <c r="AQ23" s="13" t="s">
        <v>54</v>
      </c>
    </row>
    <row r="24" spans="7:43" x14ac:dyDescent="0.35">
      <c r="H24" s="3">
        <v>4.2</v>
      </c>
      <c r="I24">
        <f t="shared" si="31"/>
        <v>0.12659489350366798</v>
      </c>
      <c r="J24">
        <f t="shared" si="32"/>
        <v>1.3734952739754034E-5</v>
      </c>
      <c r="K24">
        <f t="shared" si="33"/>
        <v>0.99989151645581176</v>
      </c>
      <c r="L24">
        <f t="shared" si="34"/>
        <v>1.0848354418816785E-4</v>
      </c>
      <c r="M24" s="1">
        <f t="shared" si="35"/>
        <v>1</v>
      </c>
      <c r="O24" t="s">
        <v>67</v>
      </c>
      <c r="P24" s="38" t="s">
        <v>60</v>
      </c>
      <c r="Q24" t="e" cm="1">
        <f t="array" aca="1" ref="Q24" ca="1">FTEXT(K22)</f>
        <v>#NAME?</v>
      </c>
    </row>
    <row r="25" spans="7:43" x14ac:dyDescent="0.35">
      <c r="H25" s="3">
        <v>3.2</v>
      </c>
      <c r="I25">
        <f t="shared" si="31"/>
        <v>0.46301275490781424</v>
      </c>
      <c r="J25">
        <f t="shared" si="32"/>
        <v>3.9203049635667244E-10</v>
      </c>
      <c r="K25">
        <f t="shared" si="33"/>
        <v>0.99999999915330517</v>
      </c>
      <c r="L25">
        <f t="shared" si="34"/>
        <v>8.4669480887798742E-10</v>
      </c>
      <c r="M25" s="1">
        <f t="shared" si="35"/>
        <v>1</v>
      </c>
      <c r="O25" t="s">
        <v>68</v>
      </c>
      <c r="P25" s="38" t="s">
        <v>61</v>
      </c>
      <c r="Q25" t="e" cm="1">
        <f t="array" aca="1" ref="Q25" ca="1">FTEXT(L22)</f>
        <v>#NAME?</v>
      </c>
    </row>
    <row r="26" spans="7:43" x14ac:dyDescent="0.35">
      <c r="H26" s="3">
        <v>6</v>
      </c>
      <c r="I26">
        <f t="shared" si="31"/>
        <v>2.2720141764489109E-4</v>
      </c>
      <c r="J26">
        <f t="shared" si="32"/>
        <v>0.31683968758001846</v>
      </c>
      <c r="K26">
        <f t="shared" si="33"/>
        <v>7.1657251365204989E-4</v>
      </c>
      <c r="L26">
        <f t="shared" si="34"/>
        <v>0.99928342748634802</v>
      </c>
      <c r="M26" s="1">
        <f t="shared" si="35"/>
        <v>2</v>
      </c>
      <c r="O26" s="13" t="s">
        <v>70</v>
      </c>
      <c r="P26" s="39" t="s">
        <v>69</v>
      </c>
      <c r="Q26" s="13" t="e" cm="1">
        <f t="array" aca="1" ref="Q26" ca="1">FTEXT(M22)</f>
        <v>#NAME?</v>
      </c>
    </row>
    <row r="27" spans="7:43" x14ac:dyDescent="0.35">
      <c r="H27" s="3">
        <v>6.8</v>
      </c>
      <c r="I27">
        <f t="shared" si="31"/>
        <v>2.636648401853193E-6</v>
      </c>
      <c r="J27">
        <f t="shared" si="32"/>
        <v>0.73222537558919665</v>
      </c>
      <c r="K27">
        <f t="shared" si="33"/>
        <v>3.6008570524308689E-6</v>
      </c>
      <c r="L27">
        <f t="shared" si="34"/>
        <v>0.99999639914294758</v>
      </c>
      <c r="M27" s="1">
        <f t="shared" si="35"/>
        <v>2</v>
      </c>
    </row>
    <row r="28" spans="7:43" x14ac:dyDescent="0.35">
      <c r="H28" s="3">
        <v>7.3</v>
      </c>
      <c r="I28">
        <f t="shared" si="31"/>
        <v>9.7284339369142224E-8</v>
      </c>
      <c r="J28">
        <f t="shared" si="32"/>
        <v>0.39786726104191511</v>
      </c>
      <c r="K28">
        <f t="shared" si="33"/>
        <v>2.445145029700282E-7</v>
      </c>
      <c r="L28">
        <f t="shared" si="34"/>
        <v>0.99999975548549702</v>
      </c>
      <c r="M28" s="1">
        <f t="shared" si="35"/>
        <v>2</v>
      </c>
    </row>
    <row r="29" spans="7:43" x14ac:dyDescent="0.35">
      <c r="H29" s="10">
        <v>1.9</v>
      </c>
      <c r="I29" s="13">
        <f t="shared" si="31"/>
        <v>0.2344426562200172</v>
      </c>
      <c r="J29" s="13">
        <f t="shared" si="32"/>
        <v>2.636028886971059E-18</v>
      </c>
      <c r="K29" s="13">
        <f t="shared" si="33"/>
        <v>1</v>
      </c>
      <c r="L29" s="13">
        <f t="shared" si="34"/>
        <v>1.1243810872443055E-17</v>
      </c>
      <c r="M29" s="2">
        <f t="shared" si="35"/>
        <v>1</v>
      </c>
    </row>
    <row r="31" spans="7:43" x14ac:dyDescent="0.35">
      <c r="H31" s="41">
        <v>5.1188249186063368</v>
      </c>
      <c r="I31" s="40">
        <f t="shared" si="31"/>
        <v>9.5274474053761715E-3</v>
      </c>
      <c r="J31" s="40">
        <f t="shared" ref="J31" si="36">_xlfn.NORM.DIST(H31,L$19,M$19,FALSE)</f>
        <v>9.5094904050948906E-3</v>
      </c>
      <c r="K31" s="40">
        <f t="shared" ref="K31" si="37">I31/(I31+J31)</f>
        <v>0.50047163573417264</v>
      </c>
      <c r="L31" s="40">
        <f t="shared" ref="L31" si="38">J31/(I31+J31)</f>
        <v>0.49952836426582736</v>
      </c>
      <c r="M31" s="8">
        <f t="shared" ref="M31" si="39">IF(I31&gt;=J31,1,2)</f>
        <v>1</v>
      </c>
    </row>
  </sheetData>
  <mergeCells count="5">
    <mergeCell ref="AF3:AN3"/>
    <mergeCell ref="H3:J3"/>
    <mergeCell ref="K3:M3"/>
    <mergeCell ref="N3:V3"/>
    <mergeCell ref="W3:AE3"/>
  </mergeCells>
  <pageMargins left="0.7" right="0.7" top="0.75" bottom="0.75" header="0.3" footer="0.3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2024-12-02T15:24:50Z</dcterms:created>
  <dcterms:modified xsi:type="dcterms:W3CDTF">2024-12-04T19:37:51Z</dcterms:modified>
</cp:coreProperties>
</file>