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esktop/"/>
    </mc:Choice>
  </mc:AlternateContent>
  <xr:revisionPtr revIDLastSave="318" documentId="8_{0D9C0587-7045-4DCF-8230-5013F5B58677}" xr6:coauthVersionLast="47" xr6:coauthVersionMax="47" xr10:uidLastSave="{FB5A663B-A9C0-4C8A-84EA-50E24E4C6024}"/>
  <bookViews>
    <workbookView xWindow="-110" yWindow="-110" windowWidth="19420" windowHeight="10300" xr2:uid="{C0CEB98F-CBCA-400C-ABAC-278C1DB474EF}"/>
  </bookViews>
  <sheets>
    <sheet name="Title" sheetId="4" r:id="rId1"/>
    <sheet name="rel" sheetId="1" r:id="rId2"/>
    <sheet name="freq" sheetId="2" r:id="rId3"/>
    <sheet name="wcov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 a="1"/>
  <c r="C14" i="3" s="1"/>
  <c r="B14" i="3" a="1"/>
  <c r="B14" i="3" s="1"/>
  <c r="A14" i="3" a="1"/>
  <c r="A14" i="3" s="1"/>
  <c r="K12" i="3" a="1"/>
  <c r="K12" i="3" s="1"/>
  <c r="G12" i="3" a="1"/>
  <c r="G12" i="3" s="1"/>
  <c r="G8" i="3" a="1"/>
  <c r="G8" i="3" s="1"/>
  <c r="K6" i="3" a="1"/>
  <c r="K6" i="3" s="1"/>
  <c r="G6" i="3" a="1"/>
  <c r="G6" i="3" s="1"/>
  <c r="G2" i="3" a="1"/>
  <c r="G2" i="3" s="1"/>
  <c r="J22" i="2" a="1"/>
  <c r="J22" i="2" s="1"/>
  <c r="J20" i="2" a="1"/>
  <c r="J20" i="2" s="1"/>
  <c r="F19" i="2"/>
  <c r="F18" i="2"/>
  <c r="F4" i="2"/>
  <c r="I23" i="1" a="1"/>
  <c r="I23" i="1" s="1"/>
  <c r="G23" i="1" a="1"/>
  <c r="G23" i="1" s="1"/>
  <c r="E23" i="1" a="1"/>
  <c r="E23" i="1" s="1"/>
  <c r="I21" i="1" a="1"/>
  <c r="I21" i="1" s="1"/>
  <c r="G21" i="1" a="1"/>
  <c r="G21" i="1" s="1"/>
  <c r="E21" i="1" a="1"/>
  <c r="E21" i="1" s="1"/>
  <c r="E20" i="1" a="1"/>
  <c r="E20" i="1" s="1"/>
  <c r="E19" i="1" a="1"/>
  <c r="E19" i="1" s="1"/>
  <c r="E18" i="1" a="1"/>
  <c r="E18" i="1" s="1"/>
  <c r="E17" i="1" a="1"/>
  <c r="E17" i="1" s="1"/>
  <c r="I16" i="1" a="1"/>
  <c r="I16" i="1" s="1"/>
  <c r="G16" i="1" a="1"/>
  <c r="G16" i="1" s="1"/>
  <c r="E16" i="1" a="1"/>
  <c r="E16" i="1" s="1"/>
  <c r="C22" i="2" l="1"/>
  <c r="M23" i="1"/>
  <c r="C23" i="1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  <c r="M21" i="1"/>
  <c r="M18" i="1"/>
  <c r="M20" i="1"/>
  <c r="M19" i="1"/>
  <c r="M17" i="1"/>
  <c r="M16" i="1"/>
  <c r="L3" i="1"/>
  <c r="L4" i="1"/>
  <c r="L5" i="1"/>
  <c r="L6" i="1"/>
  <c r="L7" i="1"/>
  <c r="L14" i="1" s="1"/>
  <c r="L8" i="1"/>
  <c r="L9" i="1"/>
  <c r="L10" i="1"/>
  <c r="L11" i="1"/>
  <c r="L12" i="1"/>
  <c r="L13" i="1"/>
  <c r="L2" i="1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D14" i="3" l="1"/>
  <c r="M9" i="1"/>
  <c r="M5" i="1"/>
  <c r="M6" i="1"/>
  <c r="M10" i="1"/>
  <c r="M11" i="1"/>
  <c r="M12" i="1"/>
  <c r="M13" i="1"/>
  <c r="M2" i="1"/>
  <c r="M3" i="1"/>
  <c r="M4" i="1"/>
  <c r="M7" i="1"/>
  <c r="M8" i="1"/>
  <c r="B4" i="2"/>
  <c r="A4" i="2"/>
  <c r="B3" i="2"/>
  <c r="A3" i="2"/>
  <c r="B2" i="2"/>
  <c r="A2" i="2"/>
  <c r="C9" i="1"/>
  <c r="C18" i="1"/>
  <c r="C19" i="1"/>
  <c r="C16" i="1"/>
  <c r="C10" i="1" s="1"/>
  <c r="B14" i="1"/>
  <c r="E9" i="3" l="1"/>
  <c r="E3" i="3"/>
  <c r="E8" i="3"/>
  <c r="E12" i="3"/>
  <c r="E13" i="3"/>
  <c r="E2" i="3"/>
  <c r="E4" i="3"/>
  <c r="E5" i="3"/>
  <c r="E6" i="3"/>
  <c r="E7" i="3"/>
  <c r="E11" i="3"/>
  <c r="E10" i="3"/>
  <c r="M14" i="1"/>
  <c r="C7" i="1"/>
  <c r="C6" i="1"/>
  <c r="C3" i="1"/>
  <c r="C5" i="1"/>
  <c r="C4" i="1"/>
  <c r="F12" i="2"/>
  <c r="F11" i="2"/>
  <c r="F10" i="2" s="1"/>
  <c r="F13" i="2"/>
  <c r="F2" i="2" s="1"/>
  <c r="F7" i="2" s="1"/>
  <c r="F6" i="2" s="1"/>
  <c r="F3" i="2" s="1"/>
  <c r="C16" i="2"/>
  <c r="F15" i="2" a="1"/>
  <c r="F15" i="2" s="1"/>
  <c r="C18" i="2"/>
  <c r="C19" i="2" s="1"/>
  <c r="F14" i="2"/>
  <c r="B14" i="2"/>
  <c r="F5" i="2"/>
  <c r="C12" i="1"/>
  <c r="C11" i="1"/>
  <c r="C8" i="1"/>
  <c r="C2" i="1"/>
  <c r="C13" i="1"/>
  <c r="C20" i="1"/>
  <c r="E14" i="3" l="1"/>
  <c r="F17" i="2"/>
  <c r="C13" i="2"/>
  <c r="C7" i="2"/>
  <c r="C10" i="2"/>
  <c r="C8" i="2"/>
  <c r="C6" i="2"/>
  <c r="C9" i="2"/>
  <c r="C5" i="2"/>
  <c r="C11" i="2"/>
  <c r="C12" i="2"/>
  <c r="C3" i="2"/>
  <c r="C2" i="2"/>
  <c r="F8" i="2"/>
  <c r="F9" i="2"/>
  <c r="F16" i="2"/>
  <c r="C4" i="2"/>
  <c r="C17" i="1"/>
  <c r="C21" i="1"/>
  <c r="C14" i="1"/>
  <c r="K2" i="3" l="1" a="1"/>
  <c r="K2" i="3" s="1"/>
  <c r="K8" i="3" a="1"/>
  <c r="K8" i="3" s="1"/>
  <c r="C17" i="2"/>
  <c r="C20" i="2" s="1"/>
  <c r="C14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<sst xmlns="http://schemas.openxmlformats.org/spreadsheetml/2006/main" count="58" uniqueCount="36">
  <si>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</si>
  <si>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</si>
  <si>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</si>
  <si>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</si>
  <si>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</si>
  <si>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</si>
  <si>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</si>
  <si>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</si>
  <si>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</si>
  <si>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Maximum</t>
  </si>
  <si>
    <t>Minimum</t>
  </si>
  <si>
    <t>Sum</t>
  </si>
  <si>
    <t>Count</t>
  </si>
  <si>
    <t>Geometric Mean</t>
  </si>
  <si>
    <t>Harmonic Mean</t>
  </si>
  <si>
    <t>AAD</t>
  </si>
  <si>
    <t>MAD</t>
  </si>
  <si>
    <t>IQR</t>
  </si>
  <si>
    <t>data</t>
  </si>
  <si>
    <t>weights</t>
  </si>
  <si>
    <t>(d-m)^2</t>
  </si>
  <si>
    <t>mean</t>
  </si>
  <si>
    <t>var</t>
  </si>
  <si>
    <t>var (bias)</t>
  </si>
  <si>
    <t>w</t>
  </si>
  <si>
    <t>w-sq</t>
  </si>
  <si>
    <t>correct</t>
  </si>
  <si>
    <t>data 2</t>
  </si>
  <si>
    <t>data 3</t>
  </si>
  <si>
    <t>data 1</t>
  </si>
  <si>
    <t>Real Statistics Using Excel</t>
  </si>
  <si>
    <t>Updated</t>
  </si>
  <si>
    <t>Weighted Variance</t>
  </si>
  <si>
    <t>Copyright © 2013 - 2024 Charles Zaiontz</t>
  </si>
  <si>
    <t>stdev</t>
  </si>
  <si>
    <t>w'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</si>
</sst>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0" xfId="0" applyFill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DBCF-785A-43D9-A491-02DE31BB3C3B}">
  <sheetPr codeName="Sheet4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30</v>
      </c>
    </row>
    <row r="2" spans="1:2" x14ac:dyDescent="0.35">
      <c r="A2" t="s">
        <v>32</v>
      </c>
    </row>
    <row r="4" spans="1:2" x14ac:dyDescent="0.35">
      <c r="A4" t="s">
        <v>31</v>
      </c>
      <c r="B4" s="18">
        <v>45556</v>
      </c>
    </row>
    <row r="6" spans="1:2" x14ac:dyDescent="0.35">
      <c r="A6" s="19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80AA-8993-47C2-860C-656F73094AB7}">
  <sheetPr codeName="Sheet1"/>
  <dimension ref="A1:M23"/>
  <sheetViews>
    <sheetView workbookViewId="0"/>
  </sheetViews>
  <sheetFormatPr defaultRowHeight="14.5" x14ac:dyDescent="0.35"/>
  <cols>
    <col min="4" max="4" width="2.90625" customWidth="1"/>
    <col min="5" max="5" width="39.6328125" customWidth="1"/>
    <col min="8" max="8" width="2.6328125" customWidth="1"/>
    <col min="9" max="9" width="21.81640625" customWidth="1"/>
    <col min="10" max="10" width="6.90625" customWidth="1"/>
  </cols>
  <sheetData>
    <row r="1" spans="1:13" x14ac:dyDescent="0.35">
      <c r="A1" s="2" t="s">
        <v>18</v>
      </c>
      <c r="B1" s="2" t="s">
        <v>19</v>
      </c>
      <c r="C1" s="2" t="s">
        <v>20</v>
      </c>
      <c r="D1" s="4"/>
      <c r="E1" s="4"/>
      <c r="F1" s="4"/>
      <c r="G1" s="4"/>
      <c r="H1" s="4"/>
      <c r="K1" s="2" t="s">
        <v>18</v>
      </c>
      <c r="L1" s="2" t="s">
        <v>19</v>
      </c>
      <c r="M1" s="2" t="s">
        <v>20</v>
      </c>
    </row>
    <row r="2" spans="1:13" x14ac:dyDescent="0.35">
      <c r="A2">
        <v>61</v>
      </c>
      <c r="B2">
        <v>0.2</v>
      </c>
      <c r="C2">
        <f>(A2-C$16)^2</f>
        <v>342.25</v>
      </c>
      <c r="K2">
        <v>61</v>
      </c>
      <c r="L2">
        <f>B2/B$14</f>
        <v>6.6666666666666666E-2</v>
      </c>
      <c r="M2">
        <f>(K2-M$16)^2</f>
        <v>342.25</v>
      </c>
    </row>
    <row r="3" spans="1:13" x14ac:dyDescent="0.35">
      <c r="A3">
        <v>100</v>
      </c>
      <c r="B3">
        <v>0.2</v>
      </c>
      <c r="C3">
        <f>(A3-C$16)^2</f>
        <v>420.25</v>
      </c>
      <c r="K3">
        <v>100</v>
      </c>
      <c r="L3">
        <f t="shared" ref="L3:L13" si="0">B3/B$14</f>
        <v>6.6666666666666666E-2</v>
      </c>
      <c r="M3">
        <f>(K3-M$16)^2</f>
        <v>420.25</v>
      </c>
    </row>
    <row r="4" spans="1:13" x14ac:dyDescent="0.35">
      <c r="A4">
        <v>81</v>
      </c>
      <c r="B4">
        <v>0.3</v>
      </c>
      <c r="C4">
        <f>(A4-C$16)^2</f>
        <v>2.25</v>
      </c>
      <c r="K4">
        <v>81</v>
      </c>
      <c r="L4">
        <f t="shared" si="0"/>
        <v>9.9999999999999992E-2</v>
      </c>
      <c r="M4">
        <f>(K4-M$16)^2</f>
        <v>2.25</v>
      </c>
    </row>
    <row r="5" spans="1:13" x14ac:dyDescent="0.35">
      <c r="A5">
        <v>74</v>
      </c>
      <c r="B5">
        <v>0.2</v>
      </c>
      <c r="C5">
        <f>(A5-C$16)^2</f>
        <v>30.25</v>
      </c>
      <c r="K5">
        <v>74</v>
      </c>
      <c r="L5">
        <f t="shared" si="0"/>
        <v>6.6666666666666666E-2</v>
      </c>
      <c r="M5">
        <f>(K5-M$16)^2</f>
        <v>30.25</v>
      </c>
    </row>
    <row r="6" spans="1:13" x14ac:dyDescent="0.35">
      <c r="A6">
        <v>87</v>
      </c>
      <c r="B6">
        <v>0.2</v>
      </c>
      <c r="C6">
        <f>(A6-C$16)^2</f>
        <v>56.25</v>
      </c>
      <c r="K6">
        <v>87</v>
      </c>
      <c r="L6">
        <f t="shared" si="0"/>
        <v>6.6666666666666666E-2</v>
      </c>
      <c r="M6">
        <f>(K6-M$16)^2</f>
        <v>56.25</v>
      </c>
    </row>
    <row r="7" spans="1:13" x14ac:dyDescent="0.35">
      <c r="A7">
        <v>82</v>
      </c>
      <c r="B7">
        <v>0.3</v>
      </c>
      <c r="C7">
        <f>(A7-C$16)^2</f>
        <v>6.25</v>
      </c>
      <c r="K7">
        <v>82</v>
      </c>
      <c r="L7">
        <f t="shared" si="0"/>
        <v>9.9999999999999992E-2</v>
      </c>
      <c r="M7">
        <f>(K7-M$16)^2</f>
        <v>6.25</v>
      </c>
    </row>
    <row r="8" spans="1:13" x14ac:dyDescent="0.35">
      <c r="A8">
        <v>91</v>
      </c>
      <c r="B8">
        <v>0.2</v>
      </c>
      <c r="C8">
        <f>(A8-C$16)^2</f>
        <v>132.25</v>
      </c>
      <c r="K8">
        <v>91</v>
      </c>
      <c r="L8">
        <f t="shared" si="0"/>
        <v>6.6666666666666666E-2</v>
      </c>
      <c r="M8">
        <f>(K8-M$16)^2</f>
        <v>132.25</v>
      </c>
    </row>
    <row r="9" spans="1:13" x14ac:dyDescent="0.35">
      <c r="A9">
        <v>50</v>
      </c>
      <c r="B9">
        <v>0.2</v>
      </c>
      <c r="C9">
        <f>(A9-C$16)^2</f>
        <v>870.25</v>
      </c>
      <c r="K9">
        <v>50</v>
      </c>
      <c r="L9">
        <f t="shared" si="0"/>
        <v>6.6666666666666666E-2</v>
      </c>
      <c r="M9">
        <f>(K9-M$16)^2</f>
        <v>870.25</v>
      </c>
    </row>
    <row r="10" spans="1:13" x14ac:dyDescent="0.35">
      <c r="A10">
        <v>97</v>
      </c>
      <c r="B10">
        <v>0.3</v>
      </c>
      <c r="C10">
        <f>(A10-C$16)^2</f>
        <v>306.25</v>
      </c>
      <c r="K10">
        <v>97</v>
      </c>
      <c r="L10">
        <f t="shared" si="0"/>
        <v>9.9999999999999992E-2</v>
      </c>
      <c r="M10">
        <f>(K10-M$16)^2</f>
        <v>306.25</v>
      </c>
    </row>
    <row r="11" spans="1:13" x14ac:dyDescent="0.35">
      <c r="A11">
        <v>84</v>
      </c>
      <c r="B11">
        <v>0.2</v>
      </c>
      <c r="C11">
        <f>(A11-C$16)^2</f>
        <v>20.25</v>
      </c>
      <c r="K11">
        <v>84</v>
      </c>
      <c r="L11">
        <f t="shared" si="0"/>
        <v>6.6666666666666666E-2</v>
      </c>
      <c r="M11">
        <f>(K11-M$16)^2</f>
        <v>20.25</v>
      </c>
    </row>
    <row r="12" spans="1:13" x14ac:dyDescent="0.35">
      <c r="A12">
        <v>48</v>
      </c>
      <c r="B12">
        <v>0.2</v>
      </c>
      <c r="C12">
        <f>(A12-C$16)^2</f>
        <v>992.25</v>
      </c>
      <c r="K12">
        <v>48</v>
      </c>
      <c r="L12">
        <f t="shared" si="0"/>
        <v>6.6666666666666666E-2</v>
      </c>
      <c r="M12">
        <f>(K12-M$16)^2</f>
        <v>992.25</v>
      </c>
    </row>
    <row r="13" spans="1:13" x14ac:dyDescent="0.35">
      <c r="A13" s="1">
        <v>83</v>
      </c>
      <c r="B13" s="1">
        <v>0.5</v>
      </c>
      <c r="C13" s="1">
        <f>(A13-C$16)^2</f>
        <v>12.25</v>
      </c>
      <c r="D13" s="3"/>
      <c r="E13" s="3"/>
      <c r="F13" s="3"/>
      <c r="G13" s="3"/>
      <c r="H13" s="3"/>
      <c r="K13" s="1">
        <v>83</v>
      </c>
      <c r="L13" s="1">
        <f t="shared" si="0"/>
        <v>0.16666666666666666</v>
      </c>
      <c r="M13" s="1">
        <f>(K13-M$16)^2</f>
        <v>12.25</v>
      </c>
    </row>
    <row r="14" spans="1:13" x14ac:dyDescent="0.35">
      <c r="B14">
        <f>SUM(B2:B13)</f>
        <v>3</v>
      </c>
      <c r="C14">
        <f>SUM(C2:C13)</f>
        <v>3191</v>
      </c>
      <c r="L14">
        <f>SUM(L2:L13)</f>
        <v>0.99999999999999989</v>
      </c>
      <c r="M14">
        <f>SUM(M2:M13)</f>
        <v>3191</v>
      </c>
    </row>
    <row r="16" spans="1:13" x14ac:dyDescent="0.35">
      <c r="B16" t="s">
        <v>21</v>
      </c>
      <c r="C16" s="5">
        <f>SUMPRODUCT(A2:A13,B2:B13)/SUM(B2:B13)</f>
        <v>79.5</v>
      </c>
      <c r="E16" t="e" cm="1">
        <f t="array" aca="1" ref="E16" ca="1">FTEXT(C16)</f>
        <v>#NAME?</v>
      </c>
      <c r="G16" s="8" t="e" cm="1">
        <f t="array" aca="1" ref="G16" ca="1">MEAN(A2:A13,B2:B13)</f>
        <v>#NAME?</v>
      </c>
      <c r="I16" t="e" cm="1">
        <f t="array" aca="1" ref="I16" ca="1">FTEXT(G16)</f>
        <v>#NAME?</v>
      </c>
      <c r="L16" t="s">
        <v>21</v>
      </c>
      <c r="M16" s="5">
        <f>SUMPRODUCT(K2:K13,L2:L13)/SUM(L2:L13)</f>
        <v>79.5</v>
      </c>
    </row>
    <row r="17" spans="2:13" x14ac:dyDescent="0.35">
      <c r="B17" t="s">
        <v>23</v>
      </c>
      <c r="C17" s="6">
        <f>SUMPRODUCT(B2:B13,C2:C13)/SUM(B2:B13)</f>
        <v>224.45000000000002</v>
      </c>
      <c r="E17" t="e" cm="1">
        <f t="array" aca="1" ref="E17" ca="1">FTEXT(C17)</f>
        <v>#NAME?</v>
      </c>
      <c r="L17" t="s">
        <v>23</v>
      </c>
      <c r="M17" s="6">
        <f>SUMPRODUCT(L2:L13,M2:M13)/SUM(L2:L13)</f>
        <v>224.45000000000002</v>
      </c>
    </row>
    <row r="18" spans="2:13" x14ac:dyDescent="0.35">
      <c r="B18" t="s">
        <v>24</v>
      </c>
      <c r="C18" s="6">
        <f>SUM(B2:B13)</f>
        <v>3</v>
      </c>
      <c r="E18" t="e" cm="1">
        <f t="array" aca="1" ref="E18" ca="1">FTEXT(C18)</f>
        <v>#NAME?</v>
      </c>
      <c r="L18" t="s">
        <v>24</v>
      </c>
      <c r="M18" s="6">
        <f>L14</f>
        <v>0.99999999999999989</v>
      </c>
    </row>
    <row r="19" spans="2:13" x14ac:dyDescent="0.35">
      <c r="B19" t="s">
        <v>25</v>
      </c>
      <c r="C19" s="6">
        <f>SUMSQ(B2:B13)</f>
        <v>0.84000000000000008</v>
      </c>
      <c r="E19" t="e" cm="1">
        <f t="array" aca="1" ref="E19" ca="1">FTEXT(C19)</f>
        <v>#NAME?</v>
      </c>
      <c r="L19" t="s">
        <v>25</v>
      </c>
      <c r="M19" s="6">
        <f>SUMSQ(L2:L13)</f>
        <v>9.3333333333333324E-2</v>
      </c>
    </row>
    <row r="20" spans="2:13" x14ac:dyDescent="0.35">
      <c r="B20" t="s">
        <v>26</v>
      </c>
      <c r="C20" s="6">
        <f>1-C19/C18^2</f>
        <v>0.90666666666666662</v>
      </c>
      <c r="E20" t="e" cm="1">
        <f t="array" aca="1" ref="E20" ca="1">FTEXT(C20)</f>
        <v>#NAME?</v>
      </c>
      <c r="L20" t="s">
        <v>26</v>
      </c>
      <c r="M20" s="6">
        <f>1-M19</f>
        <v>0.90666666666666673</v>
      </c>
    </row>
    <row r="21" spans="2:13" x14ac:dyDescent="0.35">
      <c r="B21" t="s">
        <v>22</v>
      </c>
      <c r="C21" s="7">
        <f>C17/C20</f>
        <v>247.55514705882356</v>
      </c>
      <c r="E21" t="e" cm="1">
        <f t="array" aca="1" ref="E21" ca="1">FTEXT(C21)</f>
        <v>#NAME?</v>
      </c>
      <c r="G21" s="8" t="e" cm="1">
        <f t="array" aca="1" ref="G21" ca="1">WVAR(A2:A13,B2:B13)</f>
        <v>#NAME?</v>
      </c>
      <c r="I21" t="e" cm="1">
        <f t="array" aca="1" ref="I21" ca="1">FTEXT(G21)</f>
        <v>#NAME?</v>
      </c>
      <c r="L21" t="s">
        <v>22</v>
      </c>
      <c r="M21" s="7">
        <f>M17/M20</f>
        <v>247.55514705882354</v>
      </c>
    </row>
    <row r="23" spans="2:13" x14ac:dyDescent="0.35">
      <c r="B23" t="s">
        <v>34</v>
      </c>
      <c r="C23" s="8">
        <f>SQRT(C21)</f>
        <v>15.733885313514381</v>
      </c>
      <c r="E23" t="e" cm="1">
        <f t="array" aca="1" ref="E23" ca="1">FTEXT(C23)</f>
        <v>#NAME?</v>
      </c>
      <c r="G23" s="8" t="e" cm="1">
        <f t="array" aca="1" ref="G23" ca="1">WSTDEV(A2:A13,B2:B13)</f>
        <v>#NAME?</v>
      </c>
      <c r="I23" t="e" cm="1">
        <f t="array" aca="1" ref="I23" ca="1">FTEXT(G23)</f>
        <v>#NAME?</v>
      </c>
      <c r="L23" t="s">
        <v>34</v>
      </c>
      <c r="M23" s="8">
        <f>SQRT(M21)</f>
        <v>15.733885313514381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C9E7-133D-4B1C-8AE4-EC5350D3A477}">
  <sheetPr codeName="Sheet2"/>
  <dimension ref="A1:J22"/>
  <sheetViews>
    <sheetView workbookViewId="0"/>
  </sheetViews>
  <sheetFormatPr defaultRowHeight="14.5" x14ac:dyDescent="0.35"/>
  <cols>
    <col min="4" max="4" width="3.81640625" customWidth="1"/>
    <col min="5" max="5" width="16.36328125" customWidth="1"/>
  </cols>
  <sheetData>
    <row r="1" spans="1:6" x14ac:dyDescent="0.35">
      <c r="A1" s="2" t="s">
        <v>18</v>
      </c>
      <c r="B1" s="2" t="s">
        <v>19</v>
      </c>
      <c r="C1" s="1" t="s">
        <v>20</v>
      </c>
    </row>
    <row r="2" spans="1:6" x14ac:dyDescent="0.35">
      <c r="A2">
        <f>rel!A2</f>
        <v>61</v>
      </c>
      <c r="B2">
        <f>rel!B2*10</f>
        <v>2</v>
      </c>
      <c r="C2">
        <f>(A2-C$16)^2</f>
        <v>342.25</v>
      </c>
      <c r="E2" t="s">
        <v>0</v>
      </c>
      <c r="F2" s="5">
        <f>F13/F14</f>
        <v>79.5</v>
      </c>
    </row>
    <row r="3" spans="1:6" x14ac:dyDescent="0.35">
      <c r="A3">
        <f>rel!A3</f>
        <v>100</v>
      </c>
      <c r="B3">
        <f>rel!B3*10</f>
        <v>2</v>
      </c>
      <c r="C3">
        <f>(A3-C$16)^2</f>
        <v>420.25</v>
      </c>
      <c r="E3" t="s">
        <v>1</v>
      </c>
      <c r="F3" s="6">
        <f>F6/SQRT(F14)</f>
        <v>2.7820235751002889</v>
      </c>
    </row>
    <row r="4" spans="1:6" x14ac:dyDescent="0.35">
      <c r="A4">
        <f>rel!A4</f>
        <v>81</v>
      </c>
      <c r="B4">
        <f>rel!B4*10</f>
        <v>3</v>
      </c>
      <c r="C4">
        <f>(A4-C$16)^2</f>
        <v>2.25</v>
      </c>
      <c r="E4" t="s">
        <v>2</v>
      </c>
      <c r="F4" s="6" t="e">
        <f ca="1">MEDIAN_FREQ(A2:A13,B2:B13)</f>
        <v>#NAME?</v>
      </c>
    </row>
    <row r="5" spans="1:6" x14ac:dyDescent="0.35">
      <c r="A5">
        <f>rel!A5</f>
        <v>74</v>
      </c>
      <c r="B5">
        <f>rel!B5*10</f>
        <v>2</v>
      </c>
      <c r="C5">
        <f>(A5-C$16)^2</f>
        <v>30.25</v>
      </c>
      <c r="E5" t="s">
        <v>3</v>
      </c>
      <c r="F5" s="6">
        <f>IF(COUNTIF(B2:B13,MAX(B2:B13))&gt;1,#N/A,SUMIF(B2:B13,MAX(B2:B13),A2:A13))</f>
        <v>83</v>
      </c>
    </row>
    <row r="6" spans="1:6" x14ac:dyDescent="0.35">
      <c r="A6">
        <f>rel!A6</f>
        <v>87</v>
      </c>
      <c r="B6">
        <f>rel!B6*10</f>
        <v>2</v>
      </c>
      <c r="C6">
        <f>(A6-C$16)^2</f>
        <v>56.25</v>
      </c>
      <c r="E6" t="s">
        <v>4</v>
      </c>
      <c r="F6" s="10">
        <f>SQRT(F7)</f>
        <v>15.237770675935957</v>
      </c>
    </row>
    <row r="7" spans="1:6" x14ac:dyDescent="0.35">
      <c r="A7">
        <f>rel!A7</f>
        <v>82</v>
      </c>
      <c r="B7">
        <f>rel!B7*10</f>
        <v>3</v>
      </c>
      <c r="C7">
        <f>(A7-C$16)^2</f>
        <v>6.25</v>
      </c>
      <c r="E7" t="s">
        <v>5</v>
      </c>
      <c r="F7" s="10">
        <f>SUMPRODUCT((A2:A13-F2)^2,B2:B13)/(F14-1)</f>
        <v>232.18965517241378</v>
      </c>
    </row>
    <row r="8" spans="1:6" x14ac:dyDescent="0.35">
      <c r="A8">
        <f>rel!A8</f>
        <v>91</v>
      </c>
      <c r="B8">
        <f>rel!B8*10</f>
        <v>2</v>
      </c>
      <c r="C8">
        <f>(A8-C$16)^2</f>
        <v>132.25</v>
      </c>
      <c r="E8" t="s">
        <v>6</v>
      </c>
      <c r="F8" s="6">
        <f>F14*(F14+1)*SUMPRODUCT((A2:A13-F2)^4,B2:B13)/((F14-1)*(F14-2)*(F14-3)*F7^2)-3*(F14-1)^2/((F14-2)*(F14-3))</f>
        <v>0.1227467936926927</v>
      </c>
    </row>
    <row r="9" spans="1:6" x14ac:dyDescent="0.35">
      <c r="A9">
        <f>rel!A9</f>
        <v>50</v>
      </c>
      <c r="B9">
        <f>rel!B9*10</f>
        <v>2</v>
      </c>
      <c r="C9">
        <f>(A9-C$16)^2</f>
        <v>870.25</v>
      </c>
      <c r="E9" t="s">
        <v>7</v>
      </c>
      <c r="F9" s="6">
        <f>F14*SUMPRODUCT((A2:A13-F2)^3,B2:B13)/((F14-1)*(F14-2)*F6^3)</f>
        <v>-0.93151558030087611</v>
      </c>
    </row>
    <row r="10" spans="1:6" x14ac:dyDescent="0.35">
      <c r="A10">
        <f>rel!A10</f>
        <v>97</v>
      </c>
      <c r="B10">
        <f>rel!B10*10</f>
        <v>3</v>
      </c>
      <c r="C10">
        <f>(A10-C$16)^2</f>
        <v>306.25</v>
      </c>
      <c r="E10" t="s">
        <v>8</v>
      </c>
      <c r="F10" s="6">
        <f>F11-F12</f>
        <v>52</v>
      </c>
    </row>
    <row r="11" spans="1:6" x14ac:dyDescent="0.35">
      <c r="A11">
        <f>rel!A11</f>
        <v>84</v>
      </c>
      <c r="B11">
        <f>rel!B11*10</f>
        <v>2</v>
      </c>
      <c r="C11">
        <f>(A11-C$16)^2</f>
        <v>20.25</v>
      </c>
      <c r="E11" t="s">
        <v>9</v>
      </c>
      <c r="F11" s="6">
        <f>MAX(A2:A13)</f>
        <v>100</v>
      </c>
    </row>
    <row r="12" spans="1:6" x14ac:dyDescent="0.35">
      <c r="A12" s="3">
        <f>rel!A12</f>
        <v>48</v>
      </c>
      <c r="B12" s="3">
        <f>rel!B12*10</f>
        <v>2</v>
      </c>
      <c r="C12">
        <f>(A12-C$16)^2</f>
        <v>992.25</v>
      </c>
      <c r="E12" t="s">
        <v>10</v>
      </c>
      <c r="F12" s="6">
        <f>MIN(A2:A13)</f>
        <v>48</v>
      </c>
    </row>
    <row r="13" spans="1:6" x14ac:dyDescent="0.35">
      <c r="A13" s="1">
        <f>rel!A13</f>
        <v>83</v>
      </c>
      <c r="B13" s="1">
        <f>rel!B13*10</f>
        <v>5</v>
      </c>
      <c r="C13" s="1">
        <f>(A13-C$16)^2</f>
        <v>12.25</v>
      </c>
      <c r="E13" t="s">
        <v>11</v>
      </c>
      <c r="F13" s="6">
        <f>SUMPRODUCT(A2:A13,B2:B13)</f>
        <v>2385</v>
      </c>
    </row>
    <row r="14" spans="1:6" x14ac:dyDescent="0.35">
      <c r="B14" s="9">
        <f>SUM(B2:B13)</f>
        <v>30</v>
      </c>
      <c r="C14" s="9">
        <f>SUM(C2:C13)</f>
        <v>3191</v>
      </c>
      <c r="E14" t="s">
        <v>12</v>
      </c>
      <c r="F14" s="6">
        <f>SUM(B2:B13)</f>
        <v>30</v>
      </c>
    </row>
    <row r="15" spans="1:6" x14ac:dyDescent="0.35">
      <c r="E15" t="s">
        <v>13</v>
      </c>
      <c r="F15" s="6">
        <f t="array" ref="F15">PRODUCT(A2:A13^B2:B13)^(1/F14)</f>
        <v>77.850413642375045</v>
      </c>
    </row>
    <row r="16" spans="1:6" x14ac:dyDescent="0.35">
      <c r="B16" t="s">
        <v>21</v>
      </c>
      <c r="C16" s="5">
        <f>SUMPRODUCT(A2:A13,B2:B13)/SUM(B2:B13)</f>
        <v>79.5</v>
      </c>
      <c r="E16" t="s">
        <v>14</v>
      </c>
      <c r="F16" s="6">
        <f>F14/SUMPRODUCT(1/A2:A13*B2:B13)</f>
        <v>75.940171162234066</v>
      </c>
    </row>
    <row r="17" spans="2:10" x14ac:dyDescent="0.35">
      <c r="B17" t="s">
        <v>23</v>
      </c>
      <c r="C17" s="6">
        <f>SUMPRODUCT(B2:B13,C2:C13)/SUM(B2:B13)</f>
        <v>224.45</v>
      </c>
      <c r="E17" t="s">
        <v>15</v>
      </c>
      <c r="F17" s="6">
        <f>SUMPRODUCT(ABS(A2:A13-F2),B2:B13)/F14</f>
        <v>11.333333333333334</v>
      </c>
    </row>
    <row r="18" spans="2:10" x14ac:dyDescent="0.35">
      <c r="B18" t="s">
        <v>24</v>
      </c>
      <c r="C18" s="6">
        <f>SUM(B2:B13)</f>
        <v>30</v>
      </c>
      <c r="E18" t="s">
        <v>16</v>
      </c>
      <c r="F18" s="6" t="e">
        <f ca="1">MAD_FREQ(A2:A13,B2:B13)</f>
        <v>#NAME?</v>
      </c>
    </row>
    <row r="19" spans="2:10" x14ac:dyDescent="0.35">
      <c r="B19" t="s">
        <v>26</v>
      </c>
      <c r="C19" s="6">
        <f>C18-1</f>
        <v>29</v>
      </c>
      <c r="E19" s="3" t="s">
        <v>17</v>
      </c>
      <c r="F19" s="7" t="e">
        <f ca="1">IQR_FREQ(A2:A13,B2:B13,FALSE)</f>
        <v>#NAME?</v>
      </c>
    </row>
    <row r="20" spans="2:10" x14ac:dyDescent="0.35">
      <c r="B20" t="s">
        <v>22</v>
      </c>
      <c r="C20" s="7">
        <f>C17*C18/C19</f>
        <v>232.18965517241378</v>
      </c>
      <c r="I20" t="s">
        <v>22</v>
      </c>
      <c r="J20" s="8" t="e" cm="1">
        <f t="array" aca="1" ref="J20" ca="1">WVAR(A2:A13,B2:B13, FALSE)</f>
        <v>#NAME?</v>
      </c>
    </row>
    <row r="22" spans="2:10" x14ac:dyDescent="0.35">
      <c r="B22" t="s">
        <v>34</v>
      </c>
      <c r="C22" s="8">
        <f>SQRT(C20)</f>
        <v>15.237770675935957</v>
      </c>
      <c r="I22" t="s">
        <v>34</v>
      </c>
      <c r="J22" s="8" t="e" cm="1">
        <f t="array" aca="1" ref="J22" ca="1">WSTDEV(A2:A13,B2:B13, FALSE)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A4B9-256F-457E-BE9B-7CE0207B6B62}">
  <sheetPr codeName="Sheet3"/>
  <dimension ref="A1:M14"/>
  <sheetViews>
    <sheetView workbookViewId="0"/>
  </sheetViews>
  <sheetFormatPr defaultRowHeight="14.5" x14ac:dyDescent="0.35"/>
  <cols>
    <col min="6" max="6" width="4" customWidth="1"/>
    <col min="14" max="14" width="8.7265625" customWidth="1"/>
  </cols>
  <sheetData>
    <row r="1" spans="1:13" x14ac:dyDescent="0.35">
      <c r="A1" s="2" t="s">
        <v>29</v>
      </c>
      <c r="B1" s="2" t="s">
        <v>27</v>
      </c>
      <c r="C1" s="2" t="s">
        <v>28</v>
      </c>
      <c r="D1" s="2" t="s">
        <v>19</v>
      </c>
      <c r="E1" s="2" t="s">
        <v>35</v>
      </c>
      <c r="F1" s="4"/>
      <c r="G1" s="4"/>
      <c r="H1" s="4"/>
      <c r="I1" s="4"/>
      <c r="J1" s="4"/>
      <c r="K1" s="4"/>
      <c r="L1" s="4"/>
      <c r="M1" s="4"/>
    </row>
    <row r="2" spans="1:13" x14ac:dyDescent="0.35">
      <c r="A2">
        <f>rel!A2</f>
        <v>61</v>
      </c>
      <c r="B2">
        <v>72</v>
      </c>
      <c r="C2">
        <v>68</v>
      </c>
      <c r="D2">
        <f>rel!B2*10</f>
        <v>2</v>
      </c>
      <c r="E2">
        <f>D2/D$14</f>
        <v>6.6666666666666666E-2</v>
      </c>
      <c r="G2" s="12" t="e" cm="1">
        <f t="array" aca="1" ref="G2" ca="1">WCOV(A2:C13,D2:D13)</f>
        <v>#NAME?</v>
      </c>
      <c r="H2" s="13"/>
      <c r="I2" s="14"/>
      <c r="K2" s="12" t="e" cm="1">
        <f t="array" aca="1" ref="K2" ca="1">MMULT(TRANSPOSE(A2:C13-A14:C14),E2:E13*(A2:C13-A14:C14))/(1-E14)</f>
        <v>#NAME?</v>
      </c>
      <c r="L2" s="13"/>
      <c r="M2" s="14"/>
    </row>
    <row r="3" spans="1:13" x14ac:dyDescent="0.35">
      <c r="A3">
        <f>rel!A3</f>
        <v>100</v>
      </c>
      <c r="B3">
        <v>85</v>
      </c>
      <c r="C3">
        <v>91</v>
      </c>
      <c r="D3">
        <f>rel!B3*10</f>
        <v>2</v>
      </c>
      <c r="E3">
        <f t="shared" ref="E3:E13" si="0">D3/D$14</f>
        <v>6.6666666666666666E-2</v>
      </c>
      <c r="G3" s="15"/>
      <c r="H3" s="3"/>
      <c r="I3" s="16"/>
      <c r="K3" s="15"/>
      <c r="L3" s="3"/>
      <c r="M3" s="16"/>
    </row>
    <row r="4" spans="1:13" x14ac:dyDescent="0.35">
      <c r="A4">
        <f>rel!A4</f>
        <v>81</v>
      </c>
      <c r="B4">
        <v>81</v>
      </c>
      <c r="C4">
        <v>74</v>
      </c>
      <c r="D4">
        <f>rel!B4*10</f>
        <v>3</v>
      </c>
      <c r="E4">
        <f t="shared" si="0"/>
        <v>0.1</v>
      </c>
      <c r="G4" s="17"/>
      <c r="H4" s="1"/>
      <c r="I4" s="11"/>
      <c r="K4" s="17"/>
      <c r="L4" s="1"/>
      <c r="M4" s="11"/>
    </row>
    <row r="5" spans="1:13" x14ac:dyDescent="0.35">
      <c r="A5">
        <f>rel!A5</f>
        <v>74</v>
      </c>
      <c r="B5">
        <v>58</v>
      </c>
      <c r="C5">
        <v>89</v>
      </c>
      <c r="D5">
        <f>rel!B5*10</f>
        <v>2</v>
      </c>
      <c r="E5">
        <f t="shared" si="0"/>
        <v>6.6666666666666666E-2</v>
      </c>
    </row>
    <row r="6" spans="1:13" x14ac:dyDescent="0.35">
      <c r="A6">
        <f>rel!A6</f>
        <v>87</v>
      </c>
      <c r="B6">
        <v>67</v>
      </c>
      <c r="C6">
        <v>87</v>
      </c>
      <c r="D6">
        <f>rel!B6*10</f>
        <v>2</v>
      </c>
      <c r="E6">
        <f t="shared" si="0"/>
        <v>6.6666666666666666E-2</v>
      </c>
      <c r="G6" t="e" cm="1">
        <f t="array" aca="1" ref="G6" ca="1">FTEXT(G2)</f>
        <v>#NAME?</v>
      </c>
      <c r="K6" t="e" cm="1">
        <f t="array" aca="1" ref="K6" ca="1">FTEXT(K2)</f>
        <v>#NAME?</v>
      </c>
    </row>
    <row r="7" spans="1:13" x14ac:dyDescent="0.35">
      <c r="A7">
        <f>rel!A7</f>
        <v>82</v>
      </c>
      <c r="B7">
        <v>80</v>
      </c>
      <c r="C7">
        <v>80</v>
      </c>
      <c r="D7">
        <f>rel!B7*10</f>
        <v>3</v>
      </c>
      <c r="E7">
        <f t="shared" si="0"/>
        <v>0.1</v>
      </c>
    </row>
    <row r="8" spans="1:13" x14ac:dyDescent="0.35">
      <c r="A8">
        <f>rel!A8</f>
        <v>91</v>
      </c>
      <c r="B8">
        <v>78</v>
      </c>
      <c r="C8">
        <v>95</v>
      </c>
      <c r="D8">
        <f>rel!B8*10</f>
        <v>2</v>
      </c>
      <c r="E8">
        <f t="shared" si="0"/>
        <v>6.6666666666666666E-2</v>
      </c>
      <c r="G8" s="12" t="e" cm="1">
        <f t="array" aca="1" ref="G8" ca="1">WCOV(A2:C13,D2:D13,FALSE)</f>
        <v>#NAME?</v>
      </c>
      <c r="H8" s="13"/>
      <c r="I8" s="14"/>
      <c r="K8" s="12" t="e" cm="1">
        <f t="array" aca="1" ref="K8" ca="1">D14*MMULT(TRANSPOSE(A2:C13-A14:C14),E2:E13*(A2:C13-A14:C14))/(D14-1)</f>
        <v>#NAME?</v>
      </c>
      <c r="L8" s="13"/>
      <c r="M8" s="14"/>
    </row>
    <row r="9" spans="1:13" x14ac:dyDescent="0.35">
      <c r="A9">
        <f>rel!A9</f>
        <v>50</v>
      </c>
      <c r="B9">
        <v>45</v>
      </c>
      <c r="C9">
        <v>66</v>
      </c>
      <c r="D9">
        <f>rel!B9*10</f>
        <v>2</v>
      </c>
      <c r="E9">
        <f t="shared" si="0"/>
        <v>6.6666666666666666E-2</v>
      </c>
      <c r="G9" s="15"/>
      <c r="H9" s="3"/>
      <c r="I9" s="16"/>
      <c r="K9" s="15"/>
      <c r="L9" s="3"/>
      <c r="M9" s="16"/>
    </row>
    <row r="10" spans="1:13" x14ac:dyDescent="0.35">
      <c r="A10">
        <f>rel!A10</f>
        <v>97</v>
      </c>
      <c r="B10">
        <v>85</v>
      </c>
      <c r="C10">
        <v>100</v>
      </c>
      <c r="D10">
        <f>rel!B10*10</f>
        <v>3</v>
      </c>
      <c r="E10">
        <f t="shared" si="0"/>
        <v>0.1</v>
      </c>
      <c r="G10" s="17"/>
      <c r="H10" s="1"/>
      <c r="I10" s="11"/>
      <c r="K10" s="17"/>
      <c r="L10" s="1"/>
      <c r="M10" s="11"/>
    </row>
    <row r="11" spans="1:13" x14ac:dyDescent="0.35">
      <c r="A11">
        <f>rel!A11</f>
        <v>84</v>
      </c>
      <c r="B11">
        <v>76</v>
      </c>
      <c r="C11">
        <v>89</v>
      </c>
      <c r="D11">
        <f>rel!B11*10</f>
        <v>2</v>
      </c>
      <c r="E11">
        <f t="shared" si="0"/>
        <v>6.6666666666666666E-2</v>
      </c>
    </row>
    <row r="12" spans="1:13" x14ac:dyDescent="0.35">
      <c r="A12" s="3">
        <f>rel!A12</f>
        <v>48</v>
      </c>
      <c r="B12" s="3">
        <v>50</v>
      </c>
      <c r="C12" s="3">
        <v>55</v>
      </c>
      <c r="D12" s="3">
        <f>rel!B12*10</f>
        <v>2</v>
      </c>
      <c r="E12">
        <f t="shared" si="0"/>
        <v>6.6666666666666666E-2</v>
      </c>
      <c r="G12" t="e" cm="1">
        <f t="array" aca="1" ref="G12" ca="1">FTEXT(G8)</f>
        <v>#NAME?</v>
      </c>
      <c r="K12" t="e" cm="1">
        <f t="array" aca="1" ref="K12" ca="1">FTEXT(K8)</f>
        <v>#NAME?</v>
      </c>
    </row>
    <row r="13" spans="1:13" x14ac:dyDescent="0.35">
      <c r="A13" s="1">
        <f>rel!A13</f>
        <v>83</v>
      </c>
      <c r="B13" s="1">
        <v>76</v>
      </c>
      <c r="C13" s="1">
        <v>90</v>
      </c>
      <c r="D13" s="1">
        <f>rel!B13*10</f>
        <v>5</v>
      </c>
      <c r="E13" s="1">
        <f t="shared" si="0"/>
        <v>0.16666666666666666</v>
      </c>
      <c r="F13" s="3"/>
      <c r="G13" s="3"/>
      <c r="H13" s="3"/>
      <c r="I13" s="3"/>
      <c r="J13" s="3"/>
      <c r="K13" s="3"/>
      <c r="L13" s="3"/>
      <c r="M13" s="3"/>
    </row>
    <row r="14" spans="1:13" x14ac:dyDescent="0.35">
      <c r="A14" t="e" cm="1">
        <f t="array" aca="1" ref="A14" ca="1">MEAN(A2:A13,$E2:$E13)</f>
        <v>#NAME?</v>
      </c>
      <c r="B14" t="e" cm="1">
        <f t="array" aca="1" ref="B14" ca="1">MEAN(B2:B13,$E2:$E13)</f>
        <v>#NAME?</v>
      </c>
      <c r="C14" t="e" cm="1">
        <f t="array" aca="1" ref="C14" ca="1">MEAN(C2:C13,$E2:$E13)</f>
        <v>#NAME?</v>
      </c>
      <c r="D14" s="9">
        <f>SUM(D2:D13)</f>
        <v>30</v>
      </c>
      <c r="E14" s="9">
        <f>SUMSQ(E2:E13)</f>
        <v>9.3333333333333338E-2</v>
      </c>
      <c r="F14" s="9"/>
      <c r="G14" s="9"/>
      <c r="H14" s="9"/>
      <c r="I14" s="9"/>
      <c r="J14" s="9"/>
      <c r="K14" s="9"/>
      <c r="L14" s="9"/>
      <c r="M1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rel</vt:lpstr>
      <vt:lpstr>freq</vt:lpstr>
      <vt:lpstr>wcov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2024-09-14T16:54:59Z</dcterms:created>
  <dcterms:modified xsi:type="dcterms:W3CDTF">2024-09-23T17:28:12Z</dcterms:modified>
</cp:coreProperties>
</file>