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9" documentId="8_{8AFC7DBC-4D17-4B51-B201-330ABE41C5A3}" xr6:coauthVersionLast="47" xr6:coauthVersionMax="47" xr10:uidLastSave="{CEE4F118-D9C3-471E-BBC0-5C28C014B587}"/>
  <bookViews>
    <workbookView xWindow="-110" yWindow="-110" windowWidth="19420" windowHeight="10300" xr2:uid="{A9F5A674-1AF2-42D6-81A9-551DC1561CBB}"/>
  </bookViews>
  <sheets>
    <sheet name="Title" sheetId="3" r:id="rId1"/>
    <sheet name="Solver" sheetId="1" r:id="rId2"/>
    <sheet name="LevMar" sheetId="2" r:id="rId3"/>
  </sheets>
  <externalReferences>
    <externalReference r:id="rId4"/>
  </externalReferences>
  <definedNames>
    <definedName name="DataRange">#REF!</definedName>
    <definedName name="solver_adj" localSheetId="1" hidden="1">Solver!$N$3:$N$7</definedName>
    <definedName name="solver_eng" localSheetId="1" hidden="1">1</definedName>
    <definedName name="solver_neg" localSheetId="1" hidden="1">2</definedName>
    <definedName name="solver_num" localSheetId="1" hidden="1">0</definedName>
    <definedName name="solver_opt" localSheetId="1" hidden="1">Solver!$J$10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2" l="1"/>
  <c r="U36" i="2"/>
  <c r="U35" i="2"/>
  <c r="U34" i="2"/>
  <c r="U34" i="2" a="1"/>
  <c r="I27" i="2" a="1"/>
  <c r="R19" i="2"/>
  <c r="P19" i="2" a="1"/>
  <c r="Q19" i="2" s="1"/>
  <c r="P14" i="2" a="1"/>
  <c r="R14" i="2" s="1"/>
  <c r="P9" i="2" a="1"/>
  <c r="P4" i="2" a="1"/>
  <c r="R4" i="2" s="1"/>
  <c r="G26" i="2"/>
  <c r="G25" i="2"/>
  <c r="G24" i="2"/>
  <c r="G23" i="2"/>
  <c r="G22" i="2"/>
  <c r="G21" i="2"/>
  <c r="G14" i="2"/>
  <c r="G13" i="2"/>
  <c r="G12" i="2"/>
  <c r="G11" i="2"/>
  <c r="G10" i="2"/>
  <c r="G9" i="2"/>
  <c r="G4" i="2" a="1"/>
  <c r="G32" i="2" s="1"/>
  <c r="F28" i="2"/>
  <c r="F26" i="2"/>
  <c r="F25" i="2"/>
  <c r="F24" i="2"/>
  <c r="F23" i="2"/>
  <c r="F16" i="2"/>
  <c r="F15" i="2"/>
  <c r="F14" i="2"/>
  <c r="F13" i="2"/>
  <c r="F12" i="2"/>
  <c r="F11" i="2"/>
  <c r="F4" i="2"/>
  <c r="F4" i="2" a="1"/>
  <c r="E26" i="2"/>
  <c r="E25" i="2"/>
  <c r="E18" i="2"/>
  <c r="E17" i="2"/>
  <c r="E16" i="2"/>
  <c r="E15" i="2"/>
  <c r="E14" i="2"/>
  <c r="E13" i="2"/>
  <c r="E6" i="2"/>
  <c r="E4" i="2" a="1"/>
  <c r="U37" i="1"/>
  <c r="U36" i="1"/>
  <c r="U34" i="1" a="1"/>
  <c r="U35" i="1" s="1"/>
  <c r="P19" i="1" a="1"/>
  <c r="P14" i="1" a="1"/>
  <c r="R14" i="1" s="1"/>
  <c r="R9" i="1"/>
  <c r="P9" i="1" a="1"/>
  <c r="Q9" i="1" s="1"/>
  <c r="P4" i="1" a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8" i="1"/>
  <c r="G7" i="1"/>
  <c r="G6" i="1"/>
  <c r="G5" i="1"/>
  <c r="G4" i="1"/>
  <c r="G4" i="1" a="1"/>
  <c r="G27" i="1" s="1"/>
  <c r="E26" i="1"/>
  <c r="E25" i="1"/>
  <c r="E24" i="1"/>
  <c r="E23" i="1"/>
  <c r="E22" i="1"/>
  <c r="E21" i="1"/>
  <c r="E20" i="1"/>
  <c r="E19" i="1"/>
  <c r="E18" i="1"/>
  <c r="E14" i="1"/>
  <c r="E13" i="1"/>
  <c r="E12" i="1"/>
  <c r="E11" i="1"/>
  <c r="E10" i="1"/>
  <c r="E9" i="1"/>
  <c r="E8" i="1"/>
  <c r="E7" i="1"/>
  <c r="E6" i="1"/>
  <c r="E4" i="1" a="1"/>
  <c r="E17" i="1" s="1"/>
  <c r="F4" i="1" a="1"/>
  <c r="F21" i="1" s="1"/>
  <c r="K31" i="2" l="1"/>
  <c r="L30" i="2"/>
  <c r="J28" i="2"/>
  <c r="M32" i="2"/>
  <c r="K30" i="2"/>
  <c r="I28" i="2"/>
  <c r="L32" i="2"/>
  <c r="J30" i="2"/>
  <c r="M27" i="2"/>
  <c r="K32" i="2"/>
  <c r="I30" i="2"/>
  <c r="L27" i="2"/>
  <c r="J32" i="2"/>
  <c r="M29" i="2"/>
  <c r="K27" i="2"/>
  <c r="I32" i="2"/>
  <c r="L29" i="2"/>
  <c r="J27" i="2"/>
  <c r="M31" i="2"/>
  <c r="K29" i="2"/>
  <c r="I27" i="2"/>
  <c r="P14" i="1"/>
  <c r="K28" i="2"/>
  <c r="Q14" i="1"/>
  <c r="P4" i="2"/>
  <c r="L28" i="2"/>
  <c r="Q4" i="2"/>
  <c r="M28" i="2"/>
  <c r="R19" i="1"/>
  <c r="Q19" i="1"/>
  <c r="P19" i="1"/>
  <c r="I29" i="2"/>
  <c r="R9" i="2"/>
  <c r="Q9" i="2"/>
  <c r="J29" i="2"/>
  <c r="P9" i="2"/>
  <c r="M30" i="2"/>
  <c r="I31" i="2"/>
  <c r="E24" i="2"/>
  <c r="E12" i="2"/>
  <c r="E23" i="2"/>
  <c r="E11" i="2"/>
  <c r="E22" i="2"/>
  <c r="E10" i="2"/>
  <c r="E21" i="2"/>
  <c r="E9" i="2"/>
  <c r="E20" i="2"/>
  <c r="E8" i="2"/>
  <c r="E19" i="2"/>
  <c r="E7" i="2"/>
  <c r="E27" i="2"/>
  <c r="J31" i="2"/>
  <c r="R4" i="1"/>
  <c r="Q4" i="1"/>
  <c r="P4" i="1"/>
  <c r="E4" i="2"/>
  <c r="E28" i="2"/>
  <c r="P19" i="2"/>
  <c r="L31" i="2"/>
  <c r="E5" i="2"/>
  <c r="F22" i="2"/>
  <c r="F10" i="2"/>
  <c r="F21" i="2"/>
  <c r="F9" i="2"/>
  <c r="F20" i="2"/>
  <c r="F8" i="2"/>
  <c r="F19" i="2"/>
  <c r="F7" i="2"/>
  <c r="F18" i="2"/>
  <c r="F6" i="2"/>
  <c r="F17" i="2"/>
  <c r="F5" i="2"/>
  <c r="F27" i="2"/>
  <c r="G15" i="2"/>
  <c r="G27" i="2"/>
  <c r="G4" i="2"/>
  <c r="G16" i="2"/>
  <c r="G28" i="2"/>
  <c r="G5" i="2"/>
  <c r="G17" i="2"/>
  <c r="G29" i="2"/>
  <c r="E15" i="1"/>
  <c r="E27" i="1"/>
  <c r="G6" i="2"/>
  <c r="G18" i="2"/>
  <c r="G30" i="2"/>
  <c r="P14" i="2"/>
  <c r="E4" i="1"/>
  <c r="E16" i="1"/>
  <c r="E28" i="1"/>
  <c r="P9" i="1"/>
  <c r="U34" i="1"/>
  <c r="G7" i="2"/>
  <c r="G19" i="2"/>
  <c r="G31" i="2"/>
  <c r="Q14" i="2"/>
  <c r="E5" i="1"/>
  <c r="G15" i="1"/>
  <c r="G8" i="2"/>
  <c r="G20" i="2"/>
  <c r="F15" i="1"/>
  <c r="F27" i="1"/>
  <c r="F4" i="1"/>
  <c r="F16" i="1"/>
  <c r="F28" i="1"/>
  <c r="F5" i="1"/>
  <c r="F17" i="1"/>
  <c r="F8" i="1"/>
  <c r="F20" i="1"/>
  <c r="F9" i="1"/>
  <c r="F10" i="1"/>
  <c r="F22" i="1"/>
  <c r="F11" i="1"/>
  <c r="F23" i="1"/>
  <c r="F12" i="1"/>
  <c r="F24" i="1"/>
  <c r="F13" i="1"/>
  <c r="F25" i="1"/>
  <c r="F14" i="1"/>
  <c r="F26" i="1"/>
  <c r="F6" i="1"/>
  <c r="F18" i="1"/>
  <c r="F7" i="1"/>
  <c r="F19" i="1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5" i="2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U4" i="2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T5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U4" i="1"/>
  <c r="J18" i="1" l="1"/>
  <c r="J16" i="1"/>
  <c r="J17" i="1"/>
  <c r="J17" i="2"/>
  <c r="J16" i="2"/>
  <c r="J18" i="2"/>
  <c r="N3" i="2" a="1"/>
  <c r="J14" i="1" l="1"/>
  <c r="J13" i="1"/>
  <c r="J10" i="1"/>
  <c r="N4" i="2"/>
  <c r="N3" i="2"/>
  <c r="N7" i="2"/>
  <c r="N6" i="2"/>
  <c r="N5" i="2"/>
  <c r="J15" i="1" l="1"/>
  <c r="J22" i="1"/>
  <c r="J24" i="1" s="1"/>
  <c r="J21" i="1"/>
  <c r="J23" i="1" s="1"/>
  <c r="J20" i="1" s="1"/>
  <c r="J14" i="2" l="1"/>
  <c r="J13" i="2"/>
  <c r="J10" i="2"/>
  <c r="J15" i="2" s="1"/>
  <c r="J22" i="2" l="1"/>
  <c r="J24" i="2" s="1"/>
  <c r="J21" i="2"/>
  <c r="J23" i="2" s="1"/>
  <c r="J20" i="2" s="1"/>
</calcChain>
</file>

<file path=xl/sharedStrings.xml><?xml version="1.0" encoding="utf-8"?>
<sst xmlns="http://schemas.openxmlformats.org/spreadsheetml/2006/main" count="188" uniqueCount="81">
  <si>
    <t>SARIMA Model</t>
  </si>
  <si>
    <t>Model statistics</t>
  </si>
  <si>
    <t>Model coefficients</t>
  </si>
  <si>
    <t>phi roots</t>
  </si>
  <si>
    <t>Forecast</t>
  </si>
  <si>
    <t>time</t>
  </si>
  <si>
    <t>data</t>
  </si>
  <si>
    <t>residual</t>
  </si>
  <si>
    <t>forecast</t>
  </si>
  <si>
    <t>arima</t>
  </si>
  <si>
    <t>season</t>
  </si>
  <si>
    <t>const</t>
  </si>
  <si>
    <t>real</t>
  </si>
  <si>
    <t>imag</t>
  </si>
  <si>
    <t>abs val</t>
  </si>
  <si>
    <t>p</t>
  </si>
  <si>
    <t>phi 1</t>
  </si>
  <si>
    <t>q</t>
  </si>
  <si>
    <t>theta 1</t>
  </si>
  <si>
    <t>d</t>
  </si>
  <si>
    <t>Phi 1</t>
  </si>
  <si>
    <t>theta roots</t>
  </si>
  <si>
    <t>period</t>
  </si>
  <si>
    <t>Theta 1</t>
  </si>
  <si>
    <t>sse</t>
  </si>
  <si>
    <t>converge</t>
  </si>
  <si>
    <t>yes</t>
  </si>
  <si>
    <t>Phi (seasonal) roots</t>
  </si>
  <si>
    <t>res mean</t>
  </si>
  <si>
    <t>res s.d.</t>
  </si>
  <si>
    <t>rmse</t>
  </si>
  <si>
    <t>data mean</t>
  </si>
  <si>
    <t>Theta (seasonal) roots</t>
  </si>
  <si>
    <t>data s.d.</t>
  </si>
  <si>
    <t>size</t>
  </si>
  <si>
    <t>LL</t>
  </si>
  <si>
    <t>AIC</t>
  </si>
  <si>
    <t>BIC</t>
  </si>
  <si>
    <t>AIC aug</t>
  </si>
  <si>
    <t>BIC aug</t>
  </si>
  <si>
    <t>?</t>
  </si>
  <si>
    <t>Real Statistics Using Excel</t>
  </si>
  <si>
    <t>Updated</t>
  </si>
  <si>
    <t>Copyright © 2013 - 2024 Charles Zaiontz</t>
  </si>
  <si>
    <t>Real Statistics Support for SARIMA</t>
  </si>
  <si>
    <t>revenues</t>
  </si>
  <si>
    <t>quarter</t>
  </si>
  <si>
    <t>Q1 2010</t>
  </si>
  <si>
    <t>Q1 2011</t>
  </si>
  <si>
    <t>Q1 2012</t>
  </si>
  <si>
    <t>Q2 2010</t>
  </si>
  <si>
    <t>Q2 2011</t>
  </si>
  <si>
    <t>Q2 2012</t>
  </si>
  <si>
    <t>Q1 2013</t>
  </si>
  <si>
    <t>Q3 2010</t>
  </si>
  <si>
    <t>Q4 2010</t>
  </si>
  <si>
    <t>Q3 2011</t>
  </si>
  <si>
    <t>Q4 2011</t>
  </si>
  <si>
    <t>Q3 2012</t>
  </si>
  <si>
    <t>Q4 2012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</si>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</sst>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5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1B46-8159-4C5D-98B1-D7D42E961217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41</v>
      </c>
    </row>
    <row r="2" spans="1:13" x14ac:dyDescent="0.35">
      <c r="A2" t="s">
        <v>44</v>
      </c>
    </row>
    <row r="4" spans="1:13" x14ac:dyDescent="0.35">
      <c r="A4" t="s">
        <v>42</v>
      </c>
      <c r="B4" s="22">
        <v>45544</v>
      </c>
    </row>
    <row r="6" spans="1:13" x14ac:dyDescent="0.35">
      <c r="A6" s="23" t="s">
        <v>43</v>
      </c>
    </row>
    <row r="10" spans="1:13" ht="18.5" x14ac:dyDescent="0.45">
      <c r="M10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D5A0-F9FA-498A-A85E-3B8DC4AE725F}">
  <sheetPr codeName="Sheet77"/>
  <dimension ref="A1:U37"/>
  <sheetViews>
    <sheetView workbookViewId="0"/>
  </sheetViews>
  <sheetFormatPr defaultRowHeight="14.5" x14ac:dyDescent="0.35"/>
  <cols>
    <col min="1" max="1" width="8.7265625" style="2"/>
    <col min="3" max="3" width="3.81640625" customWidth="1"/>
    <col min="4" max="4" width="6.90625" customWidth="1"/>
    <col min="8" max="8" width="3.81640625" customWidth="1"/>
    <col min="9" max="9" width="8.81640625" customWidth="1"/>
  </cols>
  <sheetData>
    <row r="1" spans="1:21" x14ac:dyDescent="0.35">
      <c r="D1" t="s">
        <v>0</v>
      </c>
      <c r="I1" t="s">
        <v>1</v>
      </c>
      <c r="M1" t="s">
        <v>2</v>
      </c>
      <c r="P1" t="s">
        <v>3</v>
      </c>
      <c r="T1" t="s">
        <v>4</v>
      </c>
    </row>
    <row r="2" spans="1:21" ht="15" thickBot="1" x14ac:dyDescent="0.4"/>
    <row r="3" spans="1:21" ht="15" thickTop="1" x14ac:dyDescent="0.35">
      <c r="A3" s="1" t="s">
        <v>46</v>
      </c>
      <c r="B3" s="1" t="s">
        <v>45</v>
      </c>
      <c r="D3" s="1" t="s">
        <v>5</v>
      </c>
      <c r="E3" s="1" t="s">
        <v>6</v>
      </c>
      <c r="F3" s="1" t="s">
        <v>7</v>
      </c>
      <c r="G3" s="1" t="s">
        <v>8</v>
      </c>
      <c r="J3" s="2" t="s">
        <v>9</v>
      </c>
      <c r="K3" s="2" t="s">
        <v>10</v>
      </c>
      <c r="M3" t="s">
        <v>11</v>
      </c>
      <c r="N3" s="3">
        <v>108.6436237479904</v>
      </c>
      <c r="P3" s="1" t="s">
        <v>12</v>
      </c>
      <c r="Q3" s="1" t="s">
        <v>13</v>
      </c>
      <c r="R3" s="1" t="s">
        <v>14</v>
      </c>
      <c r="T3" s="1" t="s">
        <v>5</v>
      </c>
      <c r="U3" s="1" t="s">
        <v>8</v>
      </c>
    </row>
    <row r="4" spans="1:21" x14ac:dyDescent="0.35">
      <c r="A4" s="2" t="s">
        <v>47</v>
      </c>
      <c r="B4">
        <v>7131</v>
      </c>
      <c r="D4" s="4">
        <v>1</v>
      </c>
      <c r="E4" s="4" t="e">
        <f t="array" aca="1" ref="E4:E28" ca="1">ADIFF(B4:B33,J6,K6,K7)</f>
        <v>#NAME?</v>
      </c>
      <c r="F4" s="4" t="e">
        <f t="array" aca="1" ref="F4:F28" ca="1">SARMA_RES(E4:E28,N4,N5,N6,N7,K7,N3)</f>
        <v>#NAME?</v>
      </c>
      <c r="G4" s="4" t="e">
        <f t="array" aca="1" ref="G4:G32" ca="1">SARMA_PRED(E4:E28,N4,N5,N6,N7,K7,N3,4)</f>
        <v>#NAME?</v>
      </c>
      <c r="I4" t="s">
        <v>15</v>
      </c>
      <c r="J4" s="6">
        <v>1</v>
      </c>
      <c r="K4" s="7">
        <v>1</v>
      </c>
      <c r="M4" t="s">
        <v>16</v>
      </c>
      <c r="N4" s="8">
        <v>8.0363289652260833E-2</v>
      </c>
      <c r="P4" s="9" t="e">
        <f t="array" aca="1" ref="P4:R4" ca="1">ARRoots(REVERSE(N4))</f>
        <v>#NAME?</v>
      </c>
      <c r="Q4" s="9" t="e">
        <f ca="1"/>
        <v>#NAME?</v>
      </c>
      <c r="R4" s="9" t="e">
        <f ca="1"/>
        <v>#NAME?</v>
      </c>
      <c r="T4">
        <v>1</v>
      </c>
      <c r="U4">
        <f>B4</f>
        <v>7131</v>
      </c>
    </row>
    <row r="5" spans="1:21" x14ac:dyDescent="0.35">
      <c r="A5" s="2" t="s">
        <v>50</v>
      </c>
      <c r="B5">
        <v>6566</v>
      </c>
      <c r="D5">
        <f>D4+1</f>
        <v>2</v>
      </c>
      <c r="E5" t="e">
        <f ca="1"/>
        <v>#NAME?</v>
      </c>
      <c r="F5" t="e">
        <f ca="1"/>
        <v>#NAME?</v>
      </c>
      <c r="G5" t="e">
        <f ca="1"/>
        <v>#NAME?</v>
      </c>
      <c r="I5" t="s">
        <v>17</v>
      </c>
      <c r="J5" s="10">
        <v>1</v>
      </c>
      <c r="K5" s="11">
        <v>1</v>
      </c>
      <c r="M5" t="s">
        <v>18</v>
      </c>
      <c r="N5" s="8">
        <v>0.45132282070761365</v>
      </c>
      <c r="T5">
        <f>T4+1</f>
        <v>2</v>
      </c>
      <c r="U5">
        <f>B5</f>
        <v>6566</v>
      </c>
    </row>
    <row r="6" spans="1:21" x14ac:dyDescent="0.35">
      <c r="A6" s="2" t="s">
        <v>54</v>
      </c>
      <c r="B6">
        <v>7560</v>
      </c>
      <c r="D6">
        <f t="shared" ref="D6:D32" si="0">D5+1</f>
        <v>3</v>
      </c>
      <c r="E6" t="e">
        <f ca="1"/>
        <v>#NAME?</v>
      </c>
      <c r="F6" t="e">
        <f ca="1"/>
        <v>#NAME?</v>
      </c>
      <c r="G6" t="e">
        <f ca="1"/>
        <v>#NAME?</v>
      </c>
      <c r="I6" t="s">
        <v>19</v>
      </c>
      <c r="J6" s="10">
        <v>1</v>
      </c>
      <c r="K6" s="11">
        <v>1</v>
      </c>
      <c r="M6" t="s">
        <v>20</v>
      </c>
      <c r="N6" s="8">
        <v>0.97368447217283882</v>
      </c>
      <c r="P6" t="s">
        <v>21</v>
      </c>
      <c r="T6">
        <f t="shared" ref="T6:T37" si="1">T5+1</f>
        <v>3</v>
      </c>
      <c r="U6">
        <f>B6</f>
        <v>7560</v>
      </c>
    </row>
    <row r="7" spans="1:21" ht="15" thickBot="1" x14ac:dyDescent="0.4">
      <c r="A7" s="2" t="s">
        <v>55</v>
      </c>
      <c r="B7">
        <v>12947</v>
      </c>
      <c r="D7">
        <f t="shared" si="0"/>
        <v>4</v>
      </c>
      <c r="E7" t="e">
        <f ca="1"/>
        <v>#NAME?</v>
      </c>
      <c r="F7" t="e">
        <f ca="1"/>
        <v>#NAME?</v>
      </c>
      <c r="G7" t="e">
        <f ca="1"/>
        <v>#NAME?</v>
      </c>
      <c r="I7" t="s">
        <v>22</v>
      </c>
      <c r="J7" s="10"/>
      <c r="K7" s="11">
        <v>4</v>
      </c>
      <c r="M7" t="s">
        <v>23</v>
      </c>
      <c r="N7" s="12">
        <v>-0.59998995341619565</v>
      </c>
      <c r="T7">
        <f t="shared" si="1"/>
        <v>4</v>
      </c>
      <c r="U7">
        <f>B7</f>
        <v>12947</v>
      </c>
    </row>
    <row r="8" spans="1:21" ht="15" thickTop="1" x14ac:dyDescent="0.35">
      <c r="A8" s="2" t="s">
        <v>48</v>
      </c>
      <c r="B8">
        <v>9857</v>
      </c>
      <c r="D8">
        <f t="shared" si="0"/>
        <v>5</v>
      </c>
      <c r="E8" t="e">
        <f ca="1"/>
        <v>#NAME?</v>
      </c>
      <c r="F8" t="e">
        <f ca="1"/>
        <v>#NAME?</v>
      </c>
      <c r="G8" t="e">
        <f ca="1"/>
        <v>#NAME?</v>
      </c>
      <c r="I8" t="s">
        <v>11</v>
      </c>
      <c r="J8" s="13"/>
      <c r="K8" s="14" t="b">
        <v>1</v>
      </c>
      <c r="P8" s="1" t="s">
        <v>12</v>
      </c>
      <c r="Q8" s="1" t="s">
        <v>13</v>
      </c>
      <c r="R8" s="1" t="s">
        <v>14</v>
      </c>
      <c r="T8">
        <f t="shared" si="1"/>
        <v>5</v>
      </c>
      <c r="U8">
        <f>B8</f>
        <v>9857</v>
      </c>
    </row>
    <row r="9" spans="1:21" x14ac:dyDescent="0.35">
      <c r="A9" s="2" t="s">
        <v>51</v>
      </c>
      <c r="B9">
        <v>9913</v>
      </c>
      <c r="D9">
        <f t="shared" si="0"/>
        <v>6</v>
      </c>
      <c r="E9" t="e">
        <f ca="1"/>
        <v>#NAME?</v>
      </c>
      <c r="F9" t="e">
        <f ca="1"/>
        <v>#NAME?</v>
      </c>
      <c r="G9" t="e">
        <f ca="1"/>
        <v>#NAME?</v>
      </c>
      <c r="P9" s="15" t="e">
        <f t="array" aca="1" ref="P9:R9" ca="1">MARoots(REVERSE(N5))</f>
        <v>#NAME?</v>
      </c>
      <c r="Q9" s="15" t="e">
        <f ca="1"/>
        <v>#NAME?</v>
      </c>
      <c r="R9" s="15" t="e">
        <f ca="1"/>
        <v>#NAME?</v>
      </c>
      <c r="T9">
        <f t="shared" si="1"/>
        <v>6</v>
      </c>
      <c r="U9">
        <f>B9</f>
        <v>9913</v>
      </c>
    </row>
    <row r="10" spans="1:21" x14ac:dyDescent="0.35">
      <c r="A10" s="2" t="s">
        <v>56</v>
      </c>
      <c r="B10">
        <v>10876</v>
      </c>
      <c r="D10">
        <f t="shared" si="0"/>
        <v>7</v>
      </c>
      <c r="E10" t="e">
        <f ca="1"/>
        <v>#NAME?</v>
      </c>
      <c r="F10" t="e">
        <f ca="1"/>
        <v>#NAME?</v>
      </c>
      <c r="G10" t="e">
        <f ca="1"/>
        <v>#NAME?</v>
      </c>
      <c r="I10" t="s">
        <v>24</v>
      </c>
      <c r="J10" s="3" t="e">
        <f ca="1">SUMSQ(F4:F28)</f>
        <v>#NAME?</v>
      </c>
      <c r="T10">
        <f t="shared" si="1"/>
        <v>7</v>
      </c>
      <c r="U10">
        <f>B10</f>
        <v>10876</v>
      </c>
    </row>
    <row r="11" spans="1:21" x14ac:dyDescent="0.35">
      <c r="A11" s="2" t="s">
        <v>57</v>
      </c>
      <c r="B11">
        <v>17431</v>
      </c>
      <c r="D11">
        <f t="shared" si="0"/>
        <v>8</v>
      </c>
      <c r="E11" t="e">
        <f ca="1"/>
        <v>#NAME?</v>
      </c>
      <c r="F11" t="e">
        <f ca="1"/>
        <v>#NAME?</v>
      </c>
      <c r="G11" t="e">
        <f ca="1"/>
        <v>#NAME?</v>
      </c>
      <c r="I11" t="s">
        <v>25</v>
      </c>
      <c r="J11" s="16" t="s">
        <v>26</v>
      </c>
      <c r="P11" t="s">
        <v>27</v>
      </c>
      <c r="T11">
        <f t="shared" si="1"/>
        <v>8</v>
      </c>
      <c r="U11">
        <f>B11</f>
        <v>17431</v>
      </c>
    </row>
    <row r="12" spans="1:21" ht="15" thickBot="1" x14ac:dyDescent="0.4">
      <c r="A12" s="2" t="s">
        <v>49</v>
      </c>
      <c r="B12">
        <v>13185</v>
      </c>
      <c r="D12">
        <f t="shared" si="0"/>
        <v>9</v>
      </c>
      <c r="E12" t="e">
        <f ca="1"/>
        <v>#NAME?</v>
      </c>
      <c r="F12" t="e">
        <f ca="1"/>
        <v>#NAME?</v>
      </c>
      <c r="G12" t="e">
        <f ca="1"/>
        <v>#NAME?</v>
      </c>
      <c r="T12">
        <f t="shared" si="1"/>
        <v>9</v>
      </c>
      <c r="U12">
        <f>B12</f>
        <v>13185</v>
      </c>
    </row>
    <row r="13" spans="1:21" ht="15" thickTop="1" x14ac:dyDescent="0.35">
      <c r="A13" s="2" t="s">
        <v>52</v>
      </c>
      <c r="B13">
        <v>12834</v>
      </c>
      <c r="D13">
        <f t="shared" si="0"/>
        <v>10</v>
      </c>
      <c r="E13" t="e">
        <f ca="1"/>
        <v>#NAME?</v>
      </c>
      <c r="F13" t="e">
        <f ca="1"/>
        <v>#NAME?</v>
      </c>
      <c r="G13" t="e">
        <f ca="1"/>
        <v>#NAME?</v>
      </c>
      <c r="I13" t="s">
        <v>28</v>
      </c>
      <c r="J13" s="3" t="e">
        <f ca="1">AVERAGE(F9:F28)</f>
        <v>#NAME?</v>
      </c>
      <c r="P13" s="1" t="s">
        <v>12</v>
      </c>
      <c r="Q13" s="1" t="s">
        <v>13</v>
      </c>
      <c r="R13" s="1" t="s">
        <v>14</v>
      </c>
      <c r="T13">
        <f t="shared" si="1"/>
        <v>10</v>
      </c>
      <c r="U13">
        <f>B13</f>
        <v>12834</v>
      </c>
    </row>
    <row r="14" spans="1:21" x14ac:dyDescent="0.35">
      <c r="A14" s="2" t="s">
        <v>58</v>
      </c>
      <c r="B14">
        <v>13806</v>
      </c>
      <c r="D14">
        <f t="shared" si="0"/>
        <v>11</v>
      </c>
      <c r="E14" t="e">
        <f ca="1"/>
        <v>#NAME?</v>
      </c>
      <c r="F14" t="e">
        <f ca="1"/>
        <v>#NAME?</v>
      </c>
      <c r="G14" t="e">
        <f ca="1"/>
        <v>#NAME?</v>
      </c>
      <c r="I14" t="s">
        <v>29</v>
      </c>
      <c r="J14" s="8" t="e">
        <f ca="1">_xlfn.STDEV.S(F9:F28)</f>
        <v>#NAME?</v>
      </c>
      <c r="P14" s="15" t="e">
        <f t="array" aca="1" ref="P14:R14" ca="1">ARRoots(REVERSE(N6))</f>
        <v>#NAME?</v>
      </c>
      <c r="Q14" s="15" t="e">
        <f ca="1"/>
        <v>#NAME?</v>
      </c>
      <c r="R14" s="15" t="e">
        <f ca="1"/>
        <v>#NAME?</v>
      </c>
      <c r="T14">
        <f t="shared" si="1"/>
        <v>11</v>
      </c>
      <c r="U14">
        <f>B14</f>
        <v>13806</v>
      </c>
    </row>
    <row r="15" spans="1:21" x14ac:dyDescent="0.35">
      <c r="A15" s="2" t="s">
        <v>59</v>
      </c>
      <c r="B15">
        <v>21268</v>
      </c>
      <c r="D15">
        <f t="shared" si="0"/>
        <v>12</v>
      </c>
      <c r="E15" t="e">
        <f ca="1"/>
        <v>#NAME?</v>
      </c>
      <c r="F15" t="e">
        <f ca="1"/>
        <v>#NAME?</v>
      </c>
      <c r="G15" t="e">
        <f ca="1"/>
        <v>#NAME?</v>
      </c>
      <c r="I15" t="s">
        <v>30</v>
      </c>
      <c r="J15" s="8" t="e">
        <f ca="1">SQRT(J10/J18)</f>
        <v>#NAME?</v>
      </c>
      <c r="T15">
        <f t="shared" si="1"/>
        <v>12</v>
      </c>
      <c r="U15">
        <f>B15</f>
        <v>21268</v>
      </c>
    </row>
    <row r="16" spans="1:21" x14ac:dyDescent="0.35">
      <c r="A16" s="2" t="s">
        <v>53</v>
      </c>
      <c r="B16">
        <v>16070</v>
      </c>
      <c r="D16">
        <f t="shared" si="0"/>
        <v>13</v>
      </c>
      <c r="E16" t="e">
        <f ca="1"/>
        <v>#NAME?</v>
      </c>
      <c r="F16" t="e">
        <f ca="1"/>
        <v>#NAME?</v>
      </c>
      <c r="G16" t="e">
        <f ca="1"/>
        <v>#NAME?</v>
      </c>
      <c r="I16" t="s">
        <v>31</v>
      </c>
      <c r="J16" s="8" t="e">
        <f ca="1">AVERAGE(E9:E28)</f>
        <v>#NAME?</v>
      </c>
      <c r="P16" t="s">
        <v>32</v>
      </c>
      <c r="T16">
        <f t="shared" si="1"/>
        <v>13</v>
      </c>
      <c r="U16">
        <f>B16</f>
        <v>16070</v>
      </c>
    </row>
    <row r="17" spans="1:21" ht="15" thickBot="1" x14ac:dyDescent="0.4">
      <c r="A17" s="2" t="s">
        <v>60</v>
      </c>
      <c r="B17">
        <v>15704</v>
      </c>
      <c r="D17">
        <f t="shared" si="0"/>
        <v>14</v>
      </c>
      <c r="E17" t="e">
        <f ca="1"/>
        <v>#NAME?</v>
      </c>
      <c r="F17" t="e">
        <f ca="1"/>
        <v>#NAME?</v>
      </c>
      <c r="G17" t="e">
        <f ca="1"/>
        <v>#NAME?</v>
      </c>
      <c r="I17" t="s">
        <v>33</v>
      </c>
      <c r="J17" s="8" t="e">
        <f ca="1">_xlfn.STDEV.S(E9:E28)</f>
        <v>#NAME?</v>
      </c>
      <c r="T17">
        <f t="shared" si="1"/>
        <v>14</v>
      </c>
      <c r="U17">
        <f>B17</f>
        <v>15704</v>
      </c>
    </row>
    <row r="18" spans="1:21" ht="15" thickTop="1" x14ac:dyDescent="0.35">
      <c r="A18" s="2" t="s">
        <v>61</v>
      </c>
      <c r="B18">
        <v>17092</v>
      </c>
      <c r="D18">
        <f t="shared" si="0"/>
        <v>15</v>
      </c>
      <c r="E18" t="e">
        <f ca="1"/>
        <v>#NAME?</v>
      </c>
      <c r="F18" t="e">
        <f ca="1"/>
        <v>#NAME?</v>
      </c>
      <c r="G18" t="e">
        <f ca="1"/>
        <v>#NAME?</v>
      </c>
      <c r="I18" t="s">
        <v>34</v>
      </c>
      <c r="J18" s="12">
        <f ca="1">COUNT(E9:E28)</f>
        <v>0</v>
      </c>
      <c r="P18" s="1" t="s">
        <v>12</v>
      </c>
      <c r="Q18" s="1" t="s">
        <v>13</v>
      </c>
      <c r="R18" s="1" t="s">
        <v>14</v>
      </c>
      <c r="T18">
        <f t="shared" si="1"/>
        <v>15</v>
      </c>
      <c r="U18">
        <f>B18</f>
        <v>17092</v>
      </c>
    </row>
    <row r="19" spans="1:21" x14ac:dyDescent="0.35">
      <c r="A19" s="2" t="s">
        <v>62</v>
      </c>
      <c r="B19">
        <v>25586</v>
      </c>
      <c r="D19">
        <f t="shared" si="0"/>
        <v>16</v>
      </c>
      <c r="E19" t="e">
        <f ca="1"/>
        <v>#NAME?</v>
      </c>
      <c r="F19" t="e">
        <f ca="1"/>
        <v>#NAME?</v>
      </c>
      <c r="G19" t="e">
        <f ca="1"/>
        <v>#NAME?</v>
      </c>
      <c r="P19" s="15" t="e">
        <f t="array" aca="1" ref="P19:R19" ca="1">MARoots(REVERSE(N7))</f>
        <v>#NAME?</v>
      </c>
      <c r="Q19" s="15" t="e">
        <f ca="1"/>
        <v>#NAME?</v>
      </c>
      <c r="R19" s="15" t="e">
        <f ca="1"/>
        <v>#NAME?</v>
      </c>
      <c r="T19">
        <f t="shared" si="1"/>
        <v>16</v>
      </c>
      <c r="U19">
        <f>B19</f>
        <v>25586</v>
      </c>
    </row>
    <row r="20" spans="1:21" x14ac:dyDescent="0.35">
      <c r="A20" s="2" t="s">
        <v>63</v>
      </c>
      <c r="B20">
        <v>19741</v>
      </c>
      <c r="D20">
        <f t="shared" si="0"/>
        <v>17</v>
      </c>
      <c r="E20" t="e">
        <f ca="1"/>
        <v>#NAME?</v>
      </c>
      <c r="F20" t="e">
        <f ca="1"/>
        <v>#NAME?</v>
      </c>
      <c r="G20" t="e">
        <f ca="1"/>
        <v>#NAME?</v>
      </c>
      <c r="I20" t="s">
        <v>35</v>
      </c>
      <c r="J20" s="3" t="e">
        <f ca="1">-(J23-2*(J4+K4+J5+K5+1))/2</f>
        <v>#NAME?</v>
      </c>
      <c r="T20">
        <f t="shared" si="1"/>
        <v>17</v>
      </c>
      <c r="U20">
        <f>B20</f>
        <v>19741</v>
      </c>
    </row>
    <row r="21" spans="1:21" x14ac:dyDescent="0.35">
      <c r="A21" s="2" t="s">
        <v>64</v>
      </c>
      <c r="B21">
        <v>19340</v>
      </c>
      <c r="D21">
        <f t="shared" si="0"/>
        <v>18</v>
      </c>
      <c r="E21" t="e">
        <f ca="1"/>
        <v>#NAME?</v>
      </c>
      <c r="F21" t="e">
        <f ca="1"/>
        <v>#NAME?</v>
      </c>
      <c r="G21" t="e">
        <f ca="1"/>
        <v>#NAME?</v>
      </c>
      <c r="I21" t="s">
        <v>36</v>
      </c>
      <c r="J21" s="8" t="e">
        <f ca="1">J18*LN(J10/J18)+2*(J4+K4+J5+K5+1)</f>
        <v>#NAME?</v>
      </c>
      <c r="T21">
        <f t="shared" si="1"/>
        <v>18</v>
      </c>
      <c r="U21">
        <f>B21</f>
        <v>19340</v>
      </c>
    </row>
    <row r="22" spans="1:21" x14ac:dyDescent="0.35">
      <c r="A22" s="2" t="s">
        <v>65</v>
      </c>
      <c r="B22">
        <v>20579</v>
      </c>
      <c r="D22">
        <f t="shared" si="0"/>
        <v>19</v>
      </c>
      <c r="E22" t="e">
        <f ca="1"/>
        <v>#NAME?</v>
      </c>
      <c r="F22" t="e">
        <f ca="1"/>
        <v>#NAME?</v>
      </c>
      <c r="G22" t="e">
        <f ca="1"/>
        <v>#NAME?</v>
      </c>
      <c r="I22" t="s">
        <v>37</v>
      </c>
      <c r="J22" s="8" t="e">
        <f ca="1">J18*LN(J10/J18)+LN(J18)*(J4+K4+J5+K5+1)</f>
        <v>#NAME?</v>
      </c>
      <c r="T22">
        <f t="shared" si="1"/>
        <v>19</v>
      </c>
      <c r="U22">
        <f>B22</f>
        <v>20579</v>
      </c>
    </row>
    <row r="23" spans="1:21" x14ac:dyDescent="0.35">
      <c r="A23" s="2" t="s">
        <v>66</v>
      </c>
      <c r="B23">
        <v>29328</v>
      </c>
      <c r="D23">
        <f t="shared" si="0"/>
        <v>20</v>
      </c>
      <c r="E23" t="e">
        <f ca="1"/>
        <v>#NAME?</v>
      </c>
      <c r="F23" t="e">
        <f ca="1"/>
        <v>#NAME?</v>
      </c>
      <c r="G23" t="e">
        <f ca="1"/>
        <v>#NAME?</v>
      </c>
      <c r="I23" t="s">
        <v>38</v>
      </c>
      <c r="J23" s="8" t="e">
        <f ca="1">J18*(1+LN(2*PI()))+J21</f>
        <v>#NAME?</v>
      </c>
      <c r="T23">
        <f t="shared" si="1"/>
        <v>20</v>
      </c>
      <c r="U23">
        <f>B23</f>
        <v>29328</v>
      </c>
    </row>
    <row r="24" spans="1:21" x14ac:dyDescent="0.35">
      <c r="A24" s="2" t="s">
        <v>67</v>
      </c>
      <c r="B24">
        <v>22717</v>
      </c>
      <c r="D24">
        <f t="shared" si="0"/>
        <v>21</v>
      </c>
      <c r="E24" t="e">
        <f ca="1"/>
        <v>#NAME?</v>
      </c>
      <c r="F24" t="e">
        <f ca="1"/>
        <v>#NAME?</v>
      </c>
      <c r="G24" t="e">
        <f ca="1"/>
        <v>#NAME?</v>
      </c>
      <c r="I24" t="s">
        <v>39</v>
      </c>
      <c r="J24" s="12" t="e">
        <f ca="1">J18*(1+LN(2*PI()))+J22</f>
        <v>#NAME?</v>
      </c>
      <c r="T24">
        <f t="shared" si="1"/>
        <v>21</v>
      </c>
      <c r="U24">
        <f>B24</f>
        <v>22717</v>
      </c>
    </row>
    <row r="25" spans="1:21" x14ac:dyDescent="0.35">
      <c r="A25" s="2" t="s">
        <v>68</v>
      </c>
      <c r="B25">
        <v>23185</v>
      </c>
      <c r="D25">
        <f t="shared" si="0"/>
        <v>22</v>
      </c>
      <c r="E25" t="e">
        <f ca="1"/>
        <v>#NAME?</v>
      </c>
      <c r="F25" t="e">
        <f ca="1"/>
        <v>#NAME?</v>
      </c>
      <c r="G25" t="e">
        <f ca="1"/>
        <v>#NAME?</v>
      </c>
      <c r="T25">
        <f t="shared" si="1"/>
        <v>22</v>
      </c>
      <c r="U25">
        <f>B25</f>
        <v>23185</v>
      </c>
    </row>
    <row r="26" spans="1:21" x14ac:dyDescent="0.35">
      <c r="A26" s="2" t="s">
        <v>69</v>
      </c>
      <c r="B26">
        <v>25358</v>
      </c>
      <c r="D26">
        <f t="shared" si="0"/>
        <v>23</v>
      </c>
      <c r="E26" t="e">
        <f ca="1"/>
        <v>#NAME?</v>
      </c>
      <c r="F26" t="e">
        <f ca="1"/>
        <v>#NAME?</v>
      </c>
      <c r="G26" t="e">
        <f ca="1"/>
        <v>#NAME?</v>
      </c>
      <c r="T26">
        <f t="shared" si="1"/>
        <v>23</v>
      </c>
      <c r="U26">
        <f>B26</f>
        <v>25358</v>
      </c>
    </row>
    <row r="27" spans="1:21" x14ac:dyDescent="0.35">
      <c r="A27" s="2" t="s">
        <v>70</v>
      </c>
      <c r="B27">
        <v>35746</v>
      </c>
      <c r="D27">
        <f t="shared" si="0"/>
        <v>24</v>
      </c>
      <c r="E27" t="e">
        <f ca="1"/>
        <v>#NAME?</v>
      </c>
      <c r="F27" t="e">
        <f ca="1"/>
        <v>#NAME?</v>
      </c>
      <c r="G27" t="e">
        <f ca="1"/>
        <v>#NAME?</v>
      </c>
      <c r="T27">
        <f t="shared" si="1"/>
        <v>24</v>
      </c>
      <c r="U27">
        <f>B27</f>
        <v>35746</v>
      </c>
    </row>
    <row r="28" spans="1:21" x14ac:dyDescent="0.35">
      <c r="A28" s="2" t="s">
        <v>71</v>
      </c>
      <c r="B28">
        <v>29128</v>
      </c>
      <c r="D28" s="5">
        <f t="shared" si="0"/>
        <v>25</v>
      </c>
      <c r="E28" s="5" t="e">
        <f ca="1"/>
        <v>#NAME?</v>
      </c>
      <c r="F28" s="5" t="e">
        <f ca="1"/>
        <v>#NAME?</v>
      </c>
      <c r="G28" s="5" t="e">
        <f ca="1"/>
        <v>#NAME?</v>
      </c>
      <c r="T28">
        <f t="shared" si="1"/>
        <v>25</v>
      </c>
      <c r="U28">
        <f>B28</f>
        <v>29128</v>
      </c>
    </row>
    <row r="29" spans="1:21" x14ac:dyDescent="0.35">
      <c r="A29" s="2" t="s">
        <v>72</v>
      </c>
      <c r="B29">
        <v>30404</v>
      </c>
      <c r="D29">
        <f t="shared" si="0"/>
        <v>26</v>
      </c>
      <c r="G29" t="e">
        <f ca="1"/>
        <v>#NAME?</v>
      </c>
      <c r="T29">
        <f t="shared" si="1"/>
        <v>26</v>
      </c>
      <c r="U29">
        <f>B29</f>
        <v>30404</v>
      </c>
    </row>
    <row r="30" spans="1:21" x14ac:dyDescent="0.35">
      <c r="A30" s="2" t="s">
        <v>73</v>
      </c>
      <c r="B30">
        <v>32714</v>
      </c>
      <c r="D30">
        <f t="shared" si="0"/>
        <v>27</v>
      </c>
      <c r="G30" t="e">
        <f ca="1"/>
        <v>#NAME?</v>
      </c>
      <c r="T30">
        <f t="shared" si="1"/>
        <v>27</v>
      </c>
      <c r="U30">
        <f>B30</f>
        <v>32714</v>
      </c>
    </row>
    <row r="31" spans="1:21" x14ac:dyDescent="0.35">
      <c r="A31" s="2" t="s">
        <v>74</v>
      </c>
      <c r="B31">
        <v>43741</v>
      </c>
      <c r="D31">
        <f t="shared" si="0"/>
        <v>28</v>
      </c>
      <c r="G31" t="e">
        <f ca="1"/>
        <v>#NAME?</v>
      </c>
      <c r="T31">
        <f t="shared" si="1"/>
        <v>28</v>
      </c>
      <c r="U31">
        <f>B31</f>
        <v>43741</v>
      </c>
    </row>
    <row r="32" spans="1:21" x14ac:dyDescent="0.35">
      <c r="A32" s="2" t="s">
        <v>75</v>
      </c>
      <c r="B32">
        <v>35714</v>
      </c>
      <c r="D32" s="5">
        <f t="shared" si="0"/>
        <v>29</v>
      </c>
      <c r="E32" s="5"/>
      <c r="F32" s="5"/>
      <c r="G32" s="5" t="e">
        <f ca="1"/>
        <v>#NAME?</v>
      </c>
      <c r="T32">
        <f t="shared" si="1"/>
        <v>29</v>
      </c>
      <c r="U32">
        <f>B32</f>
        <v>35714</v>
      </c>
    </row>
    <row r="33" spans="1:21" x14ac:dyDescent="0.35">
      <c r="A33" s="2" t="s">
        <v>76</v>
      </c>
      <c r="B33">
        <v>37955</v>
      </c>
      <c r="T33" s="5">
        <f t="shared" si="1"/>
        <v>30</v>
      </c>
      <c r="U33" s="5">
        <f>B33</f>
        <v>37955</v>
      </c>
    </row>
    <row r="34" spans="1:21" x14ac:dyDescent="0.35">
      <c r="A34" s="2" t="s">
        <v>77</v>
      </c>
      <c r="B34" s="17" t="s">
        <v>40</v>
      </c>
      <c r="T34">
        <f t="shared" si="1"/>
        <v>31</v>
      </c>
      <c r="U34" t="e">
        <f t="array" aca="1" ref="U34:U37" ca="1">SARIMA_PRED(G29:G32,U4:U33,J6,K6,K7)</f>
        <v>#NAME?</v>
      </c>
    </row>
    <row r="35" spans="1:21" x14ac:dyDescent="0.35">
      <c r="A35" s="2" t="s">
        <v>78</v>
      </c>
      <c r="B35" s="17" t="s">
        <v>40</v>
      </c>
      <c r="T35">
        <f t="shared" si="1"/>
        <v>32</v>
      </c>
      <c r="U35" t="e">
        <f ca="1"/>
        <v>#NAME?</v>
      </c>
    </row>
    <row r="36" spans="1:21" x14ac:dyDescent="0.35">
      <c r="A36" s="2" t="s">
        <v>79</v>
      </c>
      <c r="B36" s="17" t="s">
        <v>40</v>
      </c>
      <c r="T36">
        <f t="shared" si="1"/>
        <v>33</v>
      </c>
      <c r="U36" t="e">
        <f ca="1"/>
        <v>#NAME?</v>
      </c>
    </row>
    <row r="37" spans="1:21" x14ac:dyDescent="0.35">
      <c r="A37" s="2" t="s">
        <v>80</v>
      </c>
      <c r="B37" s="17" t="s">
        <v>40</v>
      </c>
      <c r="T37" s="5">
        <f t="shared" si="1"/>
        <v>34</v>
      </c>
      <c r="U37" s="5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59B2-80A1-4F4D-810C-BA6B4E6B7BC0}">
  <sheetPr codeName="Sheet66"/>
  <dimension ref="A1:U37"/>
  <sheetViews>
    <sheetView workbookViewId="0"/>
  </sheetViews>
  <sheetFormatPr defaultRowHeight="14.5" x14ac:dyDescent="0.35"/>
  <cols>
    <col min="1" max="1" width="8.7265625" style="2"/>
    <col min="3" max="3" width="3.81640625" customWidth="1"/>
    <col min="4" max="4" width="6.81640625" customWidth="1"/>
    <col min="8" max="8" width="3.81640625" customWidth="1"/>
  </cols>
  <sheetData>
    <row r="1" spans="1:21" x14ac:dyDescent="0.35">
      <c r="D1" t="s">
        <v>0</v>
      </c>
      <c r="I1" t="s">
        <v>1</v>
      </c>
      <c r="M1" t="s">
        <v>2</v>
      </c>
      <c r="P1" t="s">
        <v>3</v>
      </c>
      <c r="T1" t="s">
        <v>4</v>
      </c>
    </row>
    <row r="2" spans="1:21" ht="15" thickBot="1" x14ac:dyDescent="0.4"/>
    <row r="3" spans="1:21" ht="15" thickTop="1" x14ac:dyDescent="0.35">
      <c r="A3" s="1" t="s">
        <v>46</v>
      </c>
      <c r="B3" s="1" t="s">
        <v>45</v>
      </c>
      <c r="D3" s="1" t="s">
        <v>5</v>
      </c>
      <c r="E3" s="1" t="s">
        <v>6</v>
      </c>
      <c r="F3" s="1" t="s">
        <v>7</v>
      </c>
      <c r="G3" s="1" t="s">
        <v>8</v>
      </c>
      <c r="J3" s="2" t="s">
        <v>9</v>
      </c>
      <c r="K3" s="2" t="s">
        <v>10</v>
      </c>
      <c r="M3" t="s">
        <v>11</v>
      </c>
      <c r="N3" s="3" t="e">
        <f t="array" ref="N3:N7" ca="1">J28:J32</f>
        <v>#NAME?</v>
      </c>
      <c r="P3" s="1" t="s">
        <v>12</v>
      </c>
      <c r="Q3" s="1" t="s">
        <v>13</v>
      </c>
      <c r="R3" s="1" t="s">
        <v>14</v>
      </c>
      <c r="T3" s="1" t="s">
        <v>5</v>
      </c>
      <c r="U3" s="1" t="s">
        <v>8</v>
      </c>
    </row>
    <row r="4" spans="1:21" x14ac:dyDescent="0.35">
      <c r="A4" s="2" t="s">
        <v>47</v>
      </c>
      <c r="B4">
        <v>7131</v>
      </c>
      <c r="D4" s="18">
        <v>1</v>
      </c>
      <c r="E4" s="18" t="e">
        <f t="array" aca="1" ref="E4:E28" ca="1">ADIFF(B4:B33,J6,K6,K7)</f>
        <v>#NAME?</v>
      </c>
      <c r="F4" s="18" t="e">
        <f t="array" aca="1" ref="F4:F28" ca="1">SARMA_RES(E4:E28,N4,N5,N6,N7,K7,N3)</f>
        <v>#NAME?</v>
      </c>
      <c r="G4" s="18" t="e">
        <f t="array" aca="1" ref="G4:G32" ca="1">SARMA_PRED(E4:E28,N4,N5,N6,N7,K7,N3,4)</f>
        <v>#NAME?</v>
      </c>
      <c r="I4" t="s">
        <v>15</v>
      </c>
      <c r="J4" s="6">
        <v>1</v>
      </c>
      <c r="K4" s="7">
        <v>1</v>
      </c>
      <c r="M4" t="s">
        <v>16</v>
      </c>
      <c r="N4" s="8" t="e">
        <f ca="1"/>
        <v>#NAME?</v>
      </c>
      <c r="P4" s="9" t="e">
        <f t="array" aca="1" ref="P4:R4" ca="1">ARRoots(REVERSE(N4))</f>
        <v>#NAME?</v>
      </c>
      <c r="Q4" s="9" t="e">
        <f ca="1"/>
        <v>#NAME?</v>
      </c>
      <c r="R4" s="9" t="e">
        <f ca="1"/>
        <v>#NAME?</v>
      </c>
      <c r="T4">
        <v>1</v>
      </c>
      <c r="U4">
        <f>B4</f>
        <v>7131</v>
      </c>
    </row>
    <row r="5" spans="1:21" x14ac:dyDescent="0.35">
      <c r="A5" s="2" t="s">
        <v>50</v>
      </c>
      <c r="B5">
        <v>6566</v>
      </c>
      <c r="D5">
        <f>D4+1</f>
        <v>2</v>
      </c>
      <c r="E5" t="e">
        <f ca="1"/>
        <v>#NAME?</v>
      </c>
      <c r="F5" t="e">
        <f ca="1"/>
        <v>#NAME?</v>
      </c>
      <c r="G5" t="e">
        <f ca="1"/>
        <v>#NAME?</v>
      </c>
      <c r="I5" t="s">
        <v>17</v>
      </c>
      <c r="J5" s="10">
        <v>1</v>
      </c>
      <c r="K5" s="11">
        <v>1</v>
      </c>
      <c r="M5" t="s">
        <v>18</v>
      </c>
      <c r="N5" s="8" t="e">
        <f ca="1"/>
        <v>#NAME?</v>
      </c>
      <c r="T5">
        <f>T4+1</f>
        <v>2</v>
      </c>
      <c r="U5">
        <f>B5</f>
        <v>6566</v>
      </c>
    </row>
    <row r="6" spans="1:21" x14ac:dyDescent="0.35">
      <c r="A6" s="2" t="s">
        <v>54</v>
      </c>
      <c r="B6">
        <v>7560</v>
      </c>
      <c r="D6">
        <f t="shared" ref="D6:D32" si="0">D5+1</f>
        <v>3</v>
      </c>
      <c r="E6" t="e">
        <f ca="1"/>
        <v>#NAME?</v>
      </c>
      <c r="F6" t="e">
        <f ca="1"/>
        <v>#NAME?</v>
      </c>
      <c r="G6" t="e">
        <f ca="1"/>
        <v>#NAME?</v>
      </c>
      <c r="I6" t="s">
        <v>19</v>
      </c>
      <c r="J6" s="10">
        <v>1</v>
      </c>
      <c r="K6" s="11">
        <v>1</v>
      </c>
      <c r="M6" t="s">
        <v>20</v>
      </c>
      <c r="N6" s="8" t="e">
        <f ca="1"/>
        <v>#NAME?</v>
      </c>
      <c r="P6" t="s">
        <v>21</v>
      </c>
      <c r="T6">
        <f t="shared" ref="T6:T37" si="1">T5+1</f>
        <v>3</v>
      </c>
      <c r="U6">
        <f>B6</f>
        <v>7560</v>
      </c>
    </row>
    <row r="7" spans="1:21" ht="15" thickBot="1" x14ac:dyDescent="0.4">
      <c r="A7" s="2" t="s">
        <v>55</v>
      </c>
      <c r="B7">
        <v>12947</v>
      </c>
      <c r="D7">
        <f t="shared" si="0"/>
        <v>4</v>
      </c>
      <c r="E7" t="e">
        <f ca="1"/>
        <v>#NAME?</v>
      </c>
      <c r="F7" t="e">
        <f ca="1"/>
        <v>#NAME?</v>
      </c>
      <c r="G7" t="e">
        <f ca="1"/>
        <v>#NAME?</v>
      </c>
      <c r="I7" t="s">
        <v>22</v>
      </c>
      <c r="J7" s="10"/>
      <c r="K7" s="11">
        <v>4</v>
      </c>
      <c r="M7" t="s">
        <v>23</v>
      </c>
      <c r="N7" s="12" t="e">
        <f ca="1"/>
        <v>#NAME?</v>
      </c>
      <c r="T7">
        <f t="shared" si="1"/>
        <v>4</v>
      </c>
      <c r="U7">
        <f>B7</f>
        <v>12947</v>
      </c>
    </row>
    <row r="8" spans="1:21" ht="15" thickTop="1" x14ac:dyDescent="0.35">
      <c r="A8" s="2" t="s">
        <v>48</v>
      </c>
      <c r="B8">
        <v>9857</v>
      </c>
      <c r="D8">
        <f t="shared" si="0"/>
        <v>5</v>
      </c>
      <c r="E8" t="e">
        <f ca="1"/>
        <v>#NAME?</v>
      </c>
      <c r="F8" t="e">
        <f ca="1"/>
        <v>#NAME?</v>
      </c>
      <c r="G8" t="e">
        <f ca="1"/>
        <v>#NAME?</v>
      </c>
      <c r="I8" t="s">
        <v>11</v>
      </c>
      <c r="J8" s="13"/>
      <c r="K8" s="14" t="b">
        <v>1</v>
      </c>
      <c r="P8" s="1" t="s">
        <v>12</v>
      </c>
      <c r="Q8" s="1" t="s">
        <v>13</v>
      </c>
      <c r="R8" s="1" t="s">
        <v>14</v>
      </c>
      <c r="T8">
        <f t="shared" si="1"/>
        <v>5</v>
      </c>
      <c r="U8">
        <f>B8</f>
        <v>9857</v>
      </c>
    </row>
    <row r="9" spans="1:21" x14ac:dyDescent="0.35">
      <c r="A9" s="2" t="s">
        <v>51</v>
      </c>
      <c r="B9">
        <v>9913</v>
      </c>
      <c r="D9">
        <f t="shared" si="0"/>
        <v>6</v>
      </c>
      <c r="E9" t="e">
        <f ca="1"/>
        <v>#NAME?</v>
      </c>
      <c r="F9" t="e">
        <f ca="1"/>
        <v>#NAME?</v>
      </c>
      <c r="G9" t="e">
        <f ca="1"/>
        <v>#NAME?</v>
      </c>
      <c r="P9" s="9" t="e">
        <f t="array" aca="1" ref="P9:R9" ca="1">MARoots(REVERSE(N5))</f>
        <v>#NAME?</v>
      </c>
      <c r="Q9" s="9" t="e">
        <f ca="1"/>
        <v>#NAME?</v>
      </c>
      <c r="R9" s="9" t="e">
        <f ca="1"/>
        <v>#NAME?</v>
      </c>
      <c r="T9">
        <f t="shared" si="1"/>
        <v>6</v>
      </c>
      <c r="U9">
        <f>B9</f>
        <v>9913</v>
      </c>
    </row>
    <row r="10" spans="1:21" x14ac:dyDescent="0.35">
      <c r="A10" s="2" t="s">
        <v>56</v>
      </c>
      <c r="B10">
        <v>10876</v>
      </c>
      <c r="D10">
        <f t="shared" si="0"/>
        <v>7</v>
      </c>
      <c r="E10" t="e">
        <f ca="1"/>
        <v>#NAME?</v>
      </c>
      <c r="F10" t="e">
        <f ca="1"/>
        <v>#NAME?</v>
      </c>
      <c r="G10" t="e">
        <f ca="1"/>
        <v>#NAME?</v>
      </c>
      <c r="I10" t="s">
        <v>24</v>
      </c>
      <c r="J10" s="3" t="e">
        <f ca="1">SUMSQ(F4:F28)</f>
        <v>#NAME?</v>
      </c>
      <c r="T10">
        <f t="shared" si="1"/>
        <v>7</v>
      </c>
      <c r="U10">
        <f>B10</f>
        <v>10876</v>
      </c>
    </row>
    <row r="11" spans="1:21" x14ac:dyDescent="0.35">
      <c r="A11" s="2" t="s">
        <v>57</v>
      </c>
      <c r="B11">
        <v>17431</v>
      </c>
      <c r="D11">
        <f t="shared" si="0"/>
        <v>8</v>
      </c>
      <c r="E11" t="e">
        <f ca="1"/>
        <v>#NAME?</v>
      </c>
      <c r="F11" t="e">
        <f ca="1"/>
        <v>#NAME?</v>
      </c>
      <c r="G11" t="e">
        <f ca="1"/>
        <v>#NAME?</v>
      </c>
      <c r="I11" t="s">
        <v>25</v>
      </c>
      <c r="J11" s="16" t="s">
        <v>26</v>
      </c>
      <c r="P11" t="s">
        <v>27</v>
      </c>
      <c r="T11">
        <f t="shared" si="1"/>
        <v>8</v>
      </c>
      <c r="U11">
        <f>B11</f>
        <v>17431</v>
      </c>
    </row>
    <row r="12" spans="1:21" ht="15" thickBot="1" x14ac:dyDescent="0.4">
      <c r="A12" s="2" t="s">
        <v>49</v>
      </c>
      <c r="B12">
        <v>13185</v>
      </c>
      <c r="D12">
        <f t="shared" si="0"/>
        <v>9</v>
      </c>
      <c r="E12" t="e">
        <f ca="1"/>
        <v>#NAME?</v>
      </c>
      <c r="F12" t="e">
        <f ca="1"/>
        <v>#NAME?</v>
      </c>
      <c r="G12" t="e">
        <f ca="1"/>
        <v>#NAME?</v>
      </c>
      <c r="T12">
        <f t="shared" si="1"/>
        <v>9</v>
      </c>
      <c r="U12">
        <f>B12</f>
        <v>13185</v>
      </c>
    </row>
    <row r="13" spans="1:21" ht="15" thickTop="1" x14ac:dyDescent="0.35">
      <c r="A13" s="2" t="s">
        <v>52</v>
      </c>
      <c r="B13">
        <v>12834</v>
      </c>
      <c r="D13">
        <f t="shared" si="0"/>
        <v>10</v>
      </c>
      <c r="E13" t="e">
        <f ca="1"/>
        <v>#NAME?</v>
      </c>
      <c r="F13" t="e">
        <f ca="1"/>
        <v>#NAME?</v>
      </c>
      <c r="G13" t="e">
        <f ca="1"/>
        <v>#NAME?</v>
      </c>
      <c r="I13" t="s">
        <v>28</v>
      </c>
      <c r="J13" s="3" t="e">
        <f ca="1">AVERAGE(F9:F28)</f>
        <v>#NAME?</v>
      </c>
      <c r="P13" s="1" t="s">
        <v>12</v>
      </c>
      <c r="Q13" s="1" t="s">
        <v>13</v>
      </c>
      <c r="R13" s="1" t="s">
        <v>14</v>
      </c>
      <c r="T13">
        <f t="shared" si="1"/>
        <v>10</v>
      </c>
      <c r="U13">
        <f>B13</f>
        <v>12834</v>
      </c>
    </row>
    <row r="14" spans="1:21" x14ac:dyDescent="0.35">
      <c r="A14" s="2" t="s">
        <v>58</v>
      </c>
      <c r="B14">
        <v>13806</v>
      </c>
      <c r="D14">
        <f t="shared" si="0"/>
        <v>11</v>
      </c>
      <c r="E14" t="e">
        <f ca="1"/>
        <v>#NAME?</v>
      </c>
      <c r="F14" t="e">
        <f ca="1"/>
        <v>#NAME?</v>
      </c>
      <c r="G14" t="e">
        <f ca="1"/>
        <v>#NAME?</v>
      </c>
      <c r="I14" t="s">
        <v>29</v>
      </c>
      <c r="J14" s="8" t="e">
        <f ca="1">_xlfn.STDEV.S(F9:F28)</f>
        <v>#NAME?</v>
      </c>
      <c r="P14" s="9" t="e">
        <f t="array" aca="1" ref="P14:R14" ca="1">ARRoots(REVERSE(N6))</f>
        <v>#NAME?</v>
      </c>
      <c r="Q14" s="9" t="e">
        <f ca="1"/>
        <v>#NAME?</v>
      </c>
      <c r="R14" s="9" t="e">
        <f ca="1"/>
        <v>#NAME?</v>
      </c>
      <c r="T14">
        <f t="shared" si="1"/>
        <v>11</v>
      </c>
      <c r="U14">
        <f>B14</f>
        <v>13806</v>
      </c>
    </row>
    <row r="15" spans="1:21" x14ac:dyDescent="0.35">
      <c r="A15" s="2" t="s">
        <v>59</v>
      </c>
      <c r="B15">
        <v>21268</v>
      </c>
      <c r="D15">
        <f t="shared" si="0"/>
        <v>12</v>
      </c>
      <c r="E15" t="e">
        <f ca="1"/>
        <v>#NAME?</v>
      </c>
      <c r="F15" t="e">
        <f ca="1"/>
        <v>#NAME?</v>
      </c>
      <c r="G15" t="e">
        <f ca="1"/>
        <v>#NAME?</v>
      </c>
      <c r="I15" t="s">
        <v>30</v>
      </c>
      <c r="J15" s="8" t="e">
        <f ca="1">SQRT(J10/J18)</f>
        <v>#NAME?</v>
      </c>
      <c r="T15">
        <f t="shared" si="1"/>
        <v>12</v>
      </c>
      <c r="U15">
        <f>B15</f>
        <v>21268</v>
      </c>
    </row>
    <row r="16" spans="1:21" x14ac:dyDescent="0.35">
      <c r="A16" s="2" t="s">
        <v>53</v>
      </c>
      <c r="B16">
        <v>16070</v>
      </c>
      <c r="D16">
        <f t="shared" si="0"/>
        <v>13</v>
      </c>
      <c r="E16" t="e">
        <f ca="1"/>
        <v>#NAME?</v>
      </c>
      <c r="F16" t="e">
        <f ca="1"/>
        <v>#NAME?</v>
      </c>
      <c r="G16" t="e">
        <f ca="1"/>
        <v>#NAME?</v>
      </c>
      <c r="I16" t="s">
        <v>31</v>
      </c>
      <c r="J16" s="8" t="e">
        <f ca="1">AVERAGE(E9:E28)</f>
        <v>#NAME?</v>
      </c>
      <c r="P16" t="s">
        <v>32</v>
      </c>
      <c r="T16">
        <f t="shared" si="1"/>
        <v>13</v>
      </c>
      <c r="U16">
        <f>B16</f>
        <v>16070</v>
      </c>
    </row>
    <row r="17" spans="1:21" ht="15" thickBot="1" x14ac:dyDescent="0.4">
      <c r="A17" s="2" t="s">
        <v>60</v>
      </c>
      <c r="B17">
        <v>15704</v>
      </c>
      <c r="D17">
        <f t="shared" si="0"/>
        <v>14</v>
      </c>
      <c r="E17" t="e">
        <f ca="1"/>
        <v>#NAME?</v>
      </c>
      <c r="F17" t="e">
        <f ca="1"/>
        <v>#NAME?</v>
      </c>
      <c r="G17" t="e">
        <f ca="1"/>
        <v>#NAME?</v>
      </c>
      <c r="I17" t="s">
        <v>33</v>
      </c>
      <c r="J17" s="8" t="e">
        <f ca="1">_xlfn.STDEV.S(E9:E28)</f>
        <v>#NAME?</v>
      </c>
      <c r="T17">
        <f t="shared" si="1"/>
        <v>14</v>
      </c>
      <c r="U17">
        <f>B17</f>
        <v>15704</v>
      </c>
    </row>
    <row r="18" spans="1:21" ht="15" thickTop="1" x14ac:dyDescent="0.35">
      <c r="A18" s="2" t="s">
        <v>61</v>
      </c>
      <c r="B18">
        <v>17092</v>
      </c>
      <c r="D18">
        <f t="shared" si="0"/>
        <v>15</v>
      </c>
      <c r="E18" t="e">
        <f ca="1"/>
        <v>#NAME?</v>
      </c>
      <c r="F18" t="e">
        <f ca="1"/>
        <v>#NAME?</v>
      </c>
      <c r="G18" t="e">
        <f ca="1"/>
        <v>#NAME?</v>
      </c>
      <c r="I18" t="s">
        <v>34</v>
      </c>
      <c r="J18" s="12">
        <f ca="1">COUNT(E9:E28)</f>
        <v>0</v>
      </c>
      <c r="P18" s="1" t="s">
        <v>12</v>
      </c>
      <c r="Q18" s="1" t="s">
        <v>13</v>
      </c>
      <c r="R18" s="1" t="s">
        <v>14</v>
      </c>
      <c r="T18">
        <f t="shared" si="1"/>
        <v>15</v>
      </c>
      <c r="U18">
        <f>B18</f>
        <v>17092</v>
      </c>
    </row>
    <row r="19" spans="1:21" x14ac:dyDescent="0.35">
      <c r="A19" s="2" t="s">
        <v>62</v>
      </c>
      <c r="B19">
        <v>25586</v>
      </c>
      <c r="D19">
        <f t="shared" si="0"/>
        <v>16</v>
      </c>
      <c r="E19" t="e">
        <f ca="1"/>
        <v>#NAME?</v>
      </c>
      <c r="F19" t="e">
        <f ca="1"/>
        <v>#NAME?</v>
      </c>
      <c r="G19" t="e">
        <f ca="1"/>
        <v>#NAME?</v>
      </c>
      <c r="P19" s="9" t="e">
        <f t="array" aca="1" ref="P19:R19" ca="1">MARoots(REVERSE(N7))</f>
        <v>#NAME?</v>
      </c>
      <c r="Q19" s="9" t="e">
        <f ca="1"/>
        <v>#NAME?</v>
      </c>
      <c r="R19" s="9" t="e">
        <f ca="1"/>
        <v>#NAME?</v>
      </c>
      <c r="T19">
        <f t="shared" si="1"/>
        <v>16</v>
      </c>
      <c r="U19">
        <f>B19</f>
        <v>25586</v>
      </c>
    </row>
    <row r="20" spans="1:21" x14ac:dyDescent="0.35">
      <c r="A20" s="2" t="s">
        <v>63</v>
      </c>
      <c r="B20">
        <v>19741</v>
      </c>
      <c r="D20">
        <f t="shared" si="0"/>
        <v>17</v>
      </c>
      <c r="E20" t="e">
        <f ca="1"/>
        <v>#NAME?</v>
      </c>
      <c r="F20" t="e">
        <f ca="1"/>
        <v>#NAME?</v>
      </c>
      <c r="G20" t="e">
        <f ca="1"/>
        <v>#NAME?</v>
      </c>
      <c r="I20" t="s">
        <v>35</v>
      </c>
      <c r="J20" s="3" t="e">
        <f ca="1">-(J23-2*(J4+K4+J5+K5+1))/2</f>
        <v>#NAME?</v>
      </c>
      <c r="T20">
        <f t="shared" si="1"/>
        <v>17</v>
      </c>
      <c r="U20">
        <f>B20</f>
        <v>19741</v>
      </c>
    </row>
    <row r="21" spans="1:21" x14ac:dyDescent="0.35">
      <c r="A21" s="2" t="s">
        <v>64</v>
      </c>
      <c r="B21">
        <v>19340</v>
      </c>
      <c r="D21">
        <f t="shared" si="0"/>
        <v>18</v>
      </c>
      <c r="E21" t="e">
        <f ca="1"/>
        <v>#NAME?</v>
      </c>
      <c r="F21" t="e">
        <f ca="1"/>
        <v>#NAME?</v>
      </c>
      <c r="G21" t="e">
        <f ca="1"/>
        <v>#NAME?</v>
      </c>
      <c r="I21" t="s">
        <v>36</v>
      </c>
      <c r="J21" s="8" t="e">
        <f ca="1">J18*LN(J10/J18)+2*(J4+K4+J5+K5+1)</f>
        <v>#NAME?</v>
      </c>
      <c r="T21">
        <f t="shared" si="1"/>
        <v>18</v>
      </c>
      <c r="U21">
        <f>B21</f>
        <v>19340</v>
      </c>
    </row>
    <row r="22" spans="1:21" x14ac:dyDescent="0.35">
      <c r="A22" s="2" t="s">
        <v>65</v>
      </c>
      <c r="B22">
        <v>20579</v>
      </c>
      <c r="D22">
        <f t="shared" si="0"/>
        <v>19</v>
      </c>
      <c r="E22" t="e">
        <f ca="1"/>
        <v>#NAME?</v>
      </c>
      <c r="F22" t="e">
        <f ca="1"/>
        <v>#NAME?</v>
      </c>
      <c r="G22" t="e">
        <f ca="1"/>
        <v>#NAME?</v>
      </c>
      <c r="I22" t="s">
        <v>37</v>
      </c>
      <c r="J22" s="8" t="e">
        <f ca="1">J18*LN(J10/J18)+LN(J18)*(J4+K4+J5+K5+1)</f>
        <v>#NAME?</v>
      </c>
      <c r="T22">
        <f t="shared" si="1"/>
        <v>19</v>
      </c>
      <c r="U22">
        <f>B22</f>
        <v>20579</v>
      </c>
    </row>
    <row r="23" spans="1:21" x14ac:dyDescent="0.35">
      <c r="A23" s="2" t="s">
        <v>66</v>
      </c>
      <c r="B23">
        <v>29328</v>
      </c>
      <c r="D23">
        <f t="shared" si="0"/>
        <v>20</v>
      </c>
      <c r="E23" t="e">
        <f ca="1"/>
        <v>#NAME?</v>
      </c>
      <c r="F23" t="e">
        <f ca="1"/>
        <v>#NAME?</v>
      </c>
      <c r="G23" t="e">
        <f ca="1"/>
        <v>#NAME?</v>
      </c>
      <c r="I23" t="s">
        <v>38</v>
      </c>
      <c r="J23" s="8" t="e">
        <f ca="1">J18*(1+LN(2*PI()))+J21</f>
        <v>#NAME?</v>
      </c>
      <c r="T23">
        <f t="shared" si="1"/>
        <v>20</v>
      </c>
      <c r="U23">
        <f>B23</f>
        <v>29328</v>
      </c>
    </row>
    <row r="24" spans="1:21" x14ac:dyDescent="0.35">
      <c r="A24" s="2" t="s">
        <v>67</v>
      </c>
      <c r="B24">
        <v>22717</v>
      </c>
      <c r="D24">
        <f t="shared" si="0"/>
        <v>21</v>
      </c>
      <c r="E24" t="e">
        <f ca="1"/>
        <v>#NAME?</v>
      </c>
      <c r="F24" t="e">
        <f ca="1"/>
        <v>#NAME?</v>
      </c>
      <c r="G24" t="e">
        <f ca="1"/>
        <v>#NAME?</v>
      </c>
      <c r="I24" t="s">
        <v>39</v>
      </c>
      <c r="J24" s="12" t="e">
        <f ca="1">J18*(1+LN(2*PI()))+J22</f>
        <v>#NAME?</v>
      </c>
      <c r="T24">
        <f t="shared" si="1"/>
        <v>21</v>
      </c>
      <c r="U24">
        <f>B24</f>
        <v>22717</v>
      </c>
    </row>
    <row r="25" spans="1:21" x14ac:dyDescent="0.35">
      <c r="A25" s="2" t="s">
        <v>68</v>
      </c>
      <c r="B25">
        <v>23185</v>
      </c>
      <c r="D25">
        <f t="shared" si="0"/>
        <v>22</v>
      </c>
      <c r="E25" t="e">
        <f ca="1"/>
        <v>#NAME?</v>
      </c>
      <c r="F25" t="e">
        <f ca="1"/>
        <v>#NAME?</v>
      </c>
      <c r="G25" t="e">
        <f ca="1"/>
        <v>#NAME?</v>
      </c>
      <c r="T25">
        <f t="shared" si="1"/>
        <v>22</v>
      </c>
      <c r="U25">
        <f>B25</f>
        <v>23185</v>
      </c>
    </row>
    <row r="26" spans="1:21" x14ac:dyDescent="0.35">
      <c r="A26" s="2" t="s">
        <v>69</v>
      </c>
      <c r="B26">
        <v>25358</v>
      </c>
      <c r="D26">
        <f t="shared" si="0"/>
        <v>23</v>
      </c>
      <c r="E26" t="e">
        <f ca="1"/>
        <v>#NAME?</v>
      </c>
      <c r="F26" t="e">
        <f ca="1"/>
        <v>#NAME?</v>
      </c>
      <c r="G26" t="e">
        <f ca="1"/>
        <v>#NAME?</v>
      </c>
      <c r="T26">
        <f t="shared" si="1"/>
        <v>23</v>
      </c>
      <c r="U26">
        <f>B26</f>
        <v>25358</v>
      </c>
    </row>
    <row r="27" spans="1:21" x14ac:dyDescent="0.35">
      <c r="A27" s="2" t="s">
        <v>70</v>
      </c>
      <c r="B27">
        <v>35746</v>
      </c>
      <c r="D27">
        <f t="shared" si="0"/>
        <v>24</v>
      </c>
      <c r="E27" t="e">
        <f ca="1"/>
        <v>#NAME?</v>
      </c>
      <c r="F27" t="e">
        <f ca="1"/>
        <v>#NAME?</v>
      </c>
      <c r="G27" t="e">
        <f ca="1"/>
        <v>#NAME?</v>
      </c>
      <c r="I27" t="e">
        <f t="array" aca="1" ref="I27:M32" ca="1">SARIMA_PARAM(B4:B33,J4,J5,J6,K7,K4,K5,K6,K8)</f>
        <v>#NAME?</v>
      </c>
      <c r="J27" s="2" t="e">
        <f ca="1"/>
        <v>#NAME?</v>
      </c>
      <c r="K27" s="2" t="e">
        <f ca="1"/>
        <v>#NAME?</v>
      </c>
      <c r="L27" s="2" t="e">
        <f ca="1"/>
        <v>#NAME?</v>
      </c>
      <c r="M27" s="2" t="e">
        <f ca="1"/>
        <v>#NAME?</v>
      </c>
      <c r="T27">
        <f t="shared" si="1"/>
        <v>24</v>
      </c>
      <c r="U27">
        <f>B27</f>
        <v>35746</v>
      </c>
    </row>
    <row r="28" spans="1:21" x14ac:dyDescent="0.35">
      <c r="A28" s="2" t="s">
        <v>71</v>
      </c>
      <c r="B28">
        <v>29128</v>
      </c>
      <c r="D28" s="5">
        <f t="shared" si="0"/>
        <v>25</v>
      </c>
      <c r="E28" s="5" t="e">
        <f ca="1"/>
        <v>#NAME?</v>
      </c>
      <c r="F28" s="5" t="e">
        <f ca="1"/>
        <v>#NAME?</v>
      </c>
      <c r="G28" s="5" t="e">
        <f ca="1"/>
        <v>#NAME?</v>
      </c>
      <c r="I28" t="e">
        <f ca="1"/>
        <v>#NAME?</v>
      </c>
      <c r="J28" s="6" t="e">
        <f ca="1"/>
        <v>#NAME?</v>
      </c>
      <c r="K28" s="19" t="e">
        <f ca="1"/>
        <v>#NAME?</v>
      </c>
      <c r="L28" s="19" t="e">
        <f ca="1"/>
        <v>#NAME?</v>
      </c>
      <c r="M28" s="7" t="e">
        <f ca="1"/>
        <v>#NAME?</v>
      </c>
      <c r="T28">
        <f t="shared" si="1"/>
        <v>25</v>
      </c>
      <c r="U28">
        <f>B28</f>
        <v>29128</v>
      </c>
    </row>
    <row r="29" spans="1:21" x14ac:dyDescent="0.35">
      <c r="A29" s="2" t="s">
        <v>72</v>
      </c>
      <c r="B29">
        <v>30404</v>
      </c>
      <c r="D29">
        <f t="shared" si="0"/>
        <v>26</v>
      </c>
      <c r="G29" t="e">
        <f ca="1"/>
        <v>#NAME?</v>
      </c>
      <c r="I29" t="e">
        <f ca="1"/>
        <v>#NAME?</v>
      </c>
      <c r="J29" s="10" t="e">
        <f ca="1"/>
        <v>#NAME?</v>
      </c>
      <c r="K29" t="e">
        <f ca="1"/>
        <v>#NAME?</v>
      </c>
      <c r="L29" t="e">
        <f ca="1"/>
        <v>#NAME?</v>
      </c>
      <c r="M29" s="11" t="e">
        <f ca="1"/>
        <v>#NAME?</v>
      </c>
      <c r="T29">
        <f t="shared" si="1"/>
        <v>26</v>
      </c>
      <c r="U29">
        <f>B29</f>
        <v>30404</v>
      </c>
    </row>
    <row r="30" spans="1:21" x14ac:dyDescent="0.35">
      <c r="A30" s="2" t="s">
        <v>73</v>
      </c>
      <c r="B30">
        <v>32714</v>
      </c>
      <c r="D30">
        <f t="shared" si="0"/>
        <v>27</v>
      </c>
      <c r="G30" t="e">
        <f ca="1"/>
        <v>#NAME?</v>
      </c>
      <c r="I30" t="e">
        <f ca="1"/>
        <v>#NAME?</v>
      </c>
      <c r="J30" s="10" t="e">
        <f ca="1"/>
        <v>#NAME?</v>
      </c>
      <c r="K30" t="e">
        <f ca="1"/>
        <v>#NAME?</v>
      </c>
      <c r="L30" t="e">
        <f ca="1"/>
        <v>#NAME?</v>
      </c>
      <c r="M30" s="11" t="e">
        <f ca="1"/>
        <v>#NAME?</v>
      </c>
      <c r="T30">
        <f t="shared" si="1"/>
        <v>27</v>
      </c>
      <c r="U30">
        <f>B30</f>
        <v>32714</v>
      </c>
    </row>
    <row r="31" spans="1:21" x14ac:dyDescent="0.35">
      <c r="A31" s="2" t="s">
        <v>74</v>
      </c>
      <c r="B31">
        <v>43741</v>
      </c>
      <c r="D31">
        <f t="shared" si="0"/>
        <v>28</v>
      </c>
      <c r="G31" t="e">
        <f ca="1"/>
        <v>#NAME?</v>
      </c>
      <c r="I31" t="e">
        <f ca="1"/>
        <v>#NAME?</v>
      </c>
      <c r="J31" s="10" t="e">
        <f ca="1"/>
        <v>#NAME?</v>
      </c>
      <c r="K31" t="e">
        <f ca="1"/>
        <v>#NAME?</v>
      </c>
      <c r="L31" t="e">
        <f ca="1"/>
        <v>#NAME?</v>
      </c>
      <c r="M31" s="11" t="e">
        <f ca="1"/>
        <v>#NAME?</v>
      </c>
      <c r="T31">
        <f t="shared" si="1"/>
        <v>28</v>
      </c>
      <c r="U31">
        <f>B31</f>
        <v>43741</v>
      </c>
    </row>
    <row r="32" spans="1:21" x14ac:dyDescent="0.35">
      <c r="A32" s="2" t="s">
        <v>75</v>
      </c>
      <c r="B32">
        <v>35714</v>
      </c>
      <c r="D32" s="5">
        <f t="shared" si="0"/>
        <v>29</v>
      </c>
      <c r="E32" s="5"/>
      <c r="F32" s="5"/>
      <c r="G32" s="5" t="e">
        <f ca="1"/>
        <v>#NAME?</v>
      </c>
      <c r="I32" t="e">
        <f ca="1"/>
        <v>#NAME?</v>
      </c>
      <c r="J32" s="13" t="e">
        <f ca="1"/>
        <v>#NAME?</v>
      </c>
      <c r="K32" s="20" t="e">
        <f ca="1"/>
        <v>#NAME?</v>
      </c>
      <c r="L32" s="20" t="e">
        <f ca="1"/>
        <v>#NAME?</v>
      </c>
      <c r="M32" s="21" t="e">
        <f ca="1"/>
        <v>#NAME?</v>
      </c>
      <c r="T32">
        <f t="shared" si="1"/>
        <v>29</v>
      </c>
      <c r="U32">
        <f>B32</f>
        <v>35714</v>
      </c>
    </row>
    <row r="33" spans="1:21" x14ac:dyDescent="0.35">
      <c r="A33" s="2" t="s">
        <v>76</v>
      </c>
      <c r="B33">
        <v>37955</v>
      </c>
      <c r="T33" s="5">
        <f t="shared" si="1"/>
        <v>30</v>
      </c>
      <c r="U33" s="5">
        <f>B33</f>
        <v>37955</v>
      </c>
    </row>
    <row r="34" spans="1:21" x14ac:dyDescent="0.35">
      <c r="A34" s="2" t="s">
        <v>77</v>
      </c>
      <c r="B34" s="17" t="s">
        <v>40</v>
      </c>
      <c r="T34">
        <f t="shared" si="1"/>
        <v>31</v>
      </c>
      <c r="U34" t="e">
        <f t="array" aca="1" ref="U34:U37" ca="1">SARIMA_PRED(G29:G32,U4:U33,J6,K6,K7)</f>
        <v>#NAME?</v>
      </c>
    </row>
    <row r="35" spans="1:21" x14ac:dyDescent="0.35">
      <c r="A35" s="2" t="s">
        <v>78</v>
      </c>
      <c r="B35" s="17" t="s">
        <v>40</v>
      </c>
      <c r="T35">
        <f t="shared" si="1"/>
        <v>32</v>
      </c>
      <c r="U35" t="e">
        <f ca="1"/>
        <v>#NAME?</v>
      </c>
    </row>
    <row r="36" spans="1:21" x14ac:dyDescent="0.35">
      <c r="A36" s="2" t="s">
        <v>79</v>
      </c>
      <c r="B36" s="17" t="s">
        <v>40</v>
      </c>
      <c r="T36">
        <f t="shared" si="1"/>
        <v>33</v>
      </c>
      <c r="U36" t="e">
        <f ca="1"/>
        <v>#NAME?</v>
      </c>
    </row>
    <row r="37" spans="1:21" x14ac:dyDescent="0.35">
      <c r="A37" s="2" t="s">
        <v>80</v>
      </c>
      <c r="B37" s="17" t="s">
        <v>40</v>
      </c>
      <c r="T37" s="5">
        <f t="shared" si="1"/>
        <v>34</v>
      </c>
      <c r="U37" s="5" t="e">
        <f ca="1"/>
        <v>#NAME?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Solver</vt:lpstr>
      <vt:lpstr>LevMar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2024-09-09T19:09:42Z</dcterms:created>
  <dcterms:modified xsi:type="dcterms:W3CDTF">2024-09-10T08:50:34Z</dcterms:modified>
</cp:coreProperties>
</file>