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923A3C4A-8A97-4649-8D9D-1DACF7824B50}" xr6:coauthVersionLast="47" xr6:coauthVersionMax="47" xr10:uidLastSave="{00000000-0000-0000-0000-000000000000}"/>
  <bookViews>
    <workbookView xWindow="-110" yWindow="-110" windowWidth="19420" windowHeight="10300" xr2:uid="{025AF5BE-0AA0-4925-9E08-3754CAD3A556}"/>
  </bookViews>
  <sheets>
    <sheet name="Title" sheetId="3" r:id="rId1"/>
    <sheet name="Example 1" sheetId="1" r:id="rId2"/>
    <sheet name="Example 2" sheetId="2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L8" i="2"/>
  <c r="K8" i="2"/>
  <c r="J8" i="2"/>
  <c r="H8" i="2"/>
  <c r="G8" i="2"/>
  <c r="F8" i="2"/>
  <c r="L7" i="2"/>
  <c r="K7" i="2"/>
  <c r="J7" i="2"/>
  <c r="H7" i="2"/>
  <c r="G7" i="2"/>
  <c r="F7" i="2"/>
  <c r="L6" i="2"/>
  <c r="K6" i="2"/>
  <c r="J6" i="2"/>
  <c r="H6" i="2"/>
  <c r="G6" i="2"/>
  <c r="F6" i="2"/>
  <c r="L5" i="2"/>
  <c r="K5" i="2"/>
  <c r="J5" i="2"/>
  <c r="H5" i="2"/>
  <c r="G5" i="2"/>
  <c r="F5" i="2"/>
  <c r="L4" i="2"/>
  <c r="K4" i="2"/>
  <c r="J4" i="2"/>
  <c r="H4" i="2"/>
  <c r="G4" i="2"/>
  <c r="F4" i="2"/>
  <c r="L3" i="2"/>
  <c r="K3" i="2"/>
  <c r="J3" i="2"/>
  <c r="H3" i="2"/>
  <c r="G3" i="2"/>
  <c r="F3" i="2"/>
  <c r="AB7" i="1"/>
  <c r="AB12" i="1" s="1"/>
  <c r="AA7" i="1"/>
  <c r="AA14" i="1" s="1"/>
  <c r="Z7" i="1"/>
  <c r="Z20" i="1" s="1"/>
  <c r="AA11" i="1"/>
  <c r="AA12" i="1"/>
  <c r="AB13" i="1"/>
  <c r="AB14" i="1"/>
  <c r="AB15" i="1"/>
  <c r="AB16" i="1"/>
  <c r="AA17" i="1"/>
  <c r="AA18" i="1"/>
  <c r="AA19" i="1"/>
  <c r="AA20" i="1"/>
  <c r="AA21" i="1"/>
  <c r="AA22" i="1"/>
  <c r="AB22" i="1"/>
  <c r="AA23" i="1"/>
  <c r="AB23" i="1"/>
  <c r="Z12" i="1"/>
  <c r="Z14" i="1"/>
  <c r="Z16" i="1"/>
  <c r="Z18" i="1"/>
  <c r="Z19" i="1"/>
  <c r="Z21" i="1"/>
  <c r="Z23" i="1"/>
  <c r="AC23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12" i="1"/>
  <c r="Z11" i="1"/>
  <c r="AA6" i="1"/>
  <c r="AB6" i="1"/>
  <c r="Z6" i="1"/>
  <c r="AA5" i="1"/>
  <c r="AB5" i="1"/>
  <c r="Z5" i="1"/>
  <c r="K12" i="2"/>
  <c r="K11" i="2"/>
  <c r="G11" i="2"/>
  <c r="K10" i="2"/>
  <c r="G10" i="2"/>
  <c r="N21" i="1"/>
  <c r="M21" i="1"/>
  <c r="L19" i="1"/>
  <c r="L16" i="1"/>
  <c r="I15" i="1"/>
  <c r="H15" i="1"/>
  <c r="G15" i="1"/>
  <c r="N14" i="1"/>
  <c r="I13" i="1"/>
  <c r="I14" i="1" s="1" a="1"/>
  <c r="I14" i="1" s="1"/>
  <c r="I8" i="1" s="1"/>
  <c r="H13" i="1"/>
  <c r="G13" i="1"/>
  <c r="G14" i="1" s="1" a="1"/>
  <c r="G14" i="1" s="1"/>
  <c r="G8" i="1" s="1"/>
  <c r="I12" i="1"/>
  <c r="H12" i="1"/>
  <c r="G12" i="1"/>
  <c r="G7" i="1" s="1"/>
  <c r="I11" i="1"/>
  <c r="I10" i="1" s="1" a="1"/>
  <c r="I10" i="1" s="1"/>
  <c r="H11" i="1"/>
  <c r="H10" i="1" s="1" a="1"/>
  <c r="H10" i="1" s="1"/>
  <c r="G11" i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G10" i="1" a="1"/>
  <c r="G10" i="1" s="1"/>
  <c r="I7" i="1"/>
  <c r="H7" i="1"/>
  <c r="I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N5" i="1"/>
  <c r="M5" i="1"/>
  <c r="M10" i="1" s="1"/>
  <c r="L5" i="1"/>
  <c r="A5" i="1"/>
  <c r="N4" i="1"/>
  <c r="N20" i="1" s="1"/>
  <c r="M4" i="1"/>
  <c r="M17" i="1" s="1"/>
  <c r="L4" i="1"/>
  <c r="L17" i="1" s="1"/>
  <c r="N3" i="1"/>
  <c r="M3" i="1"/>
  <c r="L3" i="1"/>
  <c r="I3" i="1"/>
  <c r="H3" i="1"/>
  <c r="G3" i="1"/>
  <c r="AB21" i="1" l="1"/>
  <c r="AB11" i="1"/>
  <c r="Z17" i="1"/>
  <c r="Z15" i="1"/>
  <c r="AB17" i="1"/>
  <c r="AA15" i="1"/>
  <c r="AC21" i="1"/>
  <c r="AC11" i="1"/>
  <c r="AA16" i="1"/>
  <c r="AC16" i="1" s="1"/>
  <c r="AC17" i="1"/>
  <c r="AB19" i="1"/>
  <c r="AA13" i="1"/>
  <c r="AA10" i="1" s="1"/>
  <c r="AC14" i="1"/>
  <c r="AB20" i="1"/>
  <c r="AC20" i="1" s="1"/>
  <c r="AC12" i="1"/>
  <c r="Z13" i="1"/>
  <c r="AB18" i="1"/>
  <c r="AC18" i="1" s="1"/>
  <c r="Z22" i="1"/>
  <c r="AC22" i="1" s="1"/>
  <c r="I5" i="1"/>
  <c r="I4" i="1"/>
  <c r="G17" i="1"/>
  <c r="H4" i="1" s="1"/>
  <c r="G4" i="1"/>
  <c r="G5" i="1"/>
  <c r="G6" i="1"/>
  <c r="L14" i="1"/>
  <c r="O14" i="1" s="1"/>
  <c r="M16" i="1"/>
  <c r="M19" i="1"/>
  <c r="O19" i="1" s="1"/>
  <c r="N9" i="1"/>
  <c r="H6" i="1"/>
  <c r="L10" i="1"/>
  <c r="M14" i="1"/>
  <c r="L15" i="1"/>
  <c r="N16" i="1"/>
  <c r="O16" i="1" s="1"/>
  <c r="N19" i="1"/>
  <c r="L21" i="1"/>
  <c r="O21" i="1" s="1"/>
  <c r="L11" i="1"/>
  <c r="O11" i="1" s="1"/>
  <c r="M15" i="1"/>
  <c r="L18" i="1"/>
  <c r="N17" i="1"/>
  <c r="O17" i="1" s="1"/>
  <c r="H5" i="1"/>
  <c r="N10" i="1"/>
  <c r="M11" i="1"/>
  <c r="L12" i="1"/>
  <c r="H14" i="1" a="1"/>
  <c r="H14" i="1" s="1"/>
  <c r="H8" i="1" s="1"/>
  <c r="N15" i="1"/>
  <c r="M18" i="1"/>
  <c r="N11" i="1"/>
  <c r="M12" i="1"/>
  <c r="L13" i="1"/>
  <c r="N18" i="1"/>
  <c r="L20" i="1"/>
  <c r="O20" i="1" s="1"/>
  <c r="L9" i="1"/>
  <c r="N12" i="1"/>
  <c r="M13" i="1"/>
  <c r="M20" i="1"/>
  <c r="M9" i="1"/>
  <c r="N13" i="1"/>
  <c r="AA9" i="1" l="1"/>
  <c r="AC15" i="1"/>
  <c r="AB9" i="1"/>
  <c r="AA8" i="1"/>
  <c r="AB8" i="1"/>
  <c r="AB10" i="1"/>
  <c r="AC19" i="1"/>
  <c r="AC13" i="1"/>
  <c r="Z9" i="1"/>
  <c r="Z10" i="1"/>
  <c r="Z8" i="1"/>
  <c r="O13" i="1"/>
  <c r="O15" i="1"/>
  <c r="O18" i="1"/>
  <c r="O10" i="1"/>
  <c r="L7" i="1"/>
  <c r="L6" i="1"/>
  <c r="L8" i="1"/>
  <c r="O9" i="1"/>
  <c r="O12" i="1"/>
  <c r="N6" i="1"/>
  <c r="N7" i="1"/>
  <c r="N8" i="1"/>
  <c r="M6" i="1"/>
  <c r="M8" i="1"/>
  <c r="M7" i="1"/>
</calcChain>
</file>

<file path=xl/sharedStrings.xml><?xml version="1.0" encoding="utf-8"?>
<sst xmlns="http://schemas.openxmlformats.org/spreadsheetml/2006/main" count="44" uniqueCount="36">
  <si>
    <t>Outliers and Missing Data</t>
  </si>
  <si>
    <t>Box Plot</t>
  </si>
  <si>
    <t>A</t>
  </si>
  <si>
    <t>B</t>
  </si>
  <si>
    <t>C</t>
  </si>
  <si>
    <t>Min</t>
  </si>
  <si>
    <t>mean</t>
  </si>
  <si>
    <t>Q1-Min</t>
  </si>
  <si>
    <t>stdev</t>
  </si>
  <si>
    <t>Med-Q1</t>
  </si>
  <si>
    <t># outliers</t>
  </si>
  <si>
    <t>Q3-Med</t>
  </si>
  <si>
    <t># blank</t>
  </si>
  <si>
    <t>Max-Q3</t>
  </si>
  <si>
    <t># non-num</t>
  </si>
  <si>
    <t>Q1</t>
  </si>
  <si>
    <t>Median</t>
  </si>
  <si>
    <t>Q3</t>
  </si>
  <si>
    <t>Max</t>
  </si>
  <si>
    <t>Mean</t>
  </si>
  <si>
    <t>x</t>
  </si>
  <si>
    <t>Grand Min</t>
  </si>
  <si>
    <t>Identifying outliers</t>
  </si>
  <si>
    <t>mean and stdev</t>
  </si>
  <si>
    <t>q1, q3 and iqr</t>
  </si>
  <si>
    <t>median</t>
  </si>
  <si>
    <t>q1</t>
  </si>
  <si>
    <t>q3</t>
  </si>
  <si>
    <t>iqr</t>
  </si>
  <si>
    <t>Real Statistics Using Excel</t>
  </si>
  <si>
    <t>Updated</t>
  </si>
  <si>
    <t>Identifying Outliers and Missing Data</t>
  </si>
  <si>
    <t>MAD Outliers and Missing Data</t>
  </si>
  <si>
    <t>Limit</t>
  </si>
  <si>
    <t>mad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</si>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</sst>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5" fontId="0" fillId="0" borderId="16" xfId="1" applyNumberFormat="1" applyFont="1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0" fillId="0" borderId="16" xfId="0" applyBorder="1"/>
    <xf numFmtId="0" fontId="0" fillId="0" borderId="17" xfId="0" applyBorder="1"/>
    <xf numFmtId="165" fontId="0" fillId="0" borderId="18" xfId="1" applyNumberFormat="1" applyFont="1" applyBorder="1"/>
    <xf numFmtId="165" fontId="0" fillId="0" borderId="2" xfId="1" applyNumberFormat="1" applyFont="1" applyBorder="1"/>
    <xf numFmtId="165" fontId="0" fillId="0" borderId="19" xfId="1" applyNumberFormat="1" applyFont="1" applyBorder="1"/>
    <xf numFmtId="0" fontId="0" fillId="0" borderId="18" xfId="0" applyBorder="1"/>
    <xf numFmtId="0" fontId="0" fillId="0" borderId="19" xfId="0" applyBorder="1"/>
    <xf numFmtId="0" fontId="0" fillId="0" borderId="20" xfId="1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1" xfId="0" applyBorder="1"/>
    <xf numFmtId="1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'Example 1'!$F$4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'Example 1'!$G$3:$I$3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'Example 1'!$G$4:$I$4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E-41F2-A5D9-92C40607432E}"/>
            </c:ext>
          </c:extLst>
        </c:ser>
        <c:ser>
          <c:idx val="1"/>
          <c:order val="1"/>
          <c:tx>
            <c:strRef>
              <c:f>'Example 1'!$F$5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'Example 1'!$G$3:$I$3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'Example 1'!$G$5:$I$5</c:f>
              <c:numCache>
                <c:formatCode>General</c:formatCode>
                <c:ptCount val="3"/>
                <c:pt idx="0">
                  <c:v>11</c:v>
                </c:pt>
                <c:pt idx="1">
                  <c:v>18.75</c:v>
                </c:pt>
                <c:pt idx="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E-41F2-A5D9-92C40607432E}"/>
            </c:ext>
          </c:extLst>
        </c:ser>
        <c:ser>
          <c:idx val="2"/>
          <c:order val="2"/>
          <c:tx>
            <c:strRef>
              <c:f>'Example 1'!$F$6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'Example 1'!$G$3:$I$3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'Example 1'!$G$6:$I$6</c:f>
              <c:numCache>
                <c:formatCode>General</c:formatCode>
                <c:ptCount val="3"/>
                <c:pt idx="0">
                  <c:v>16</c:v>
                </c:pt>
                <c:pt idx="1">
                  <c:v>5.25</c:v>
                </c:pt>
                <c:pt idx="2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E-41F2-A5D9-92C40607432E}"/>
            </c:ext>
          </c:extLst>
        </c:ser>
        <c:ser>
          <c:idx val="3"/>
          <c:order val="3"/>
          <c:tx>
            <c:strRef>
              <c:f>'Example 1'!$F$7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'Example 1'!$G$8:$I$8</c:f>
                <c:numCache>
                  <c:formatCode>General</c:formatCode>
                  <c:ptCount val="3"/>
                  <c:pt idx="0">
                    <c:v>11</c:v>
                  </c:pt>
                  <c:pt idx="1">
                    <c:v>19</c:v>
                  </c:pt>
                  <c:pt idx="2">
                    <c:v>42.5</c:v>
                  </c:pt>
                </c:numCache>
              </c:numRef>
            </c:plus>
          </c:errBars>
          <c:cat>
            <c:strRef>
              <c:f>'Example 1'!$G$3:$I$3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'Example 1'!$G$7:$I$7</c:f>
              <c:numCache>
                <c:formatCode>General</c:formatCode>
                <c:ptCount val="3"/>
                <c:pt idx="0">
                  <c:v>13</c:v>
                </c:pt>
                <c:pt idx="1">
                  <c:v>26</c:v>
                </c:pt>
                <c:pt idx="2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7E-41F2-A5D9-92C406074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815232"/>
        <c:axId val="84825216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'Example 1'!$G$15</c:f>
              <c:numCache>
                <c:formatCode>General</c:formatCode>
                <c:ptCount val="1"/>
                <c:pt idx="0">
                  <c:v>36.846153846153847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7E-41F2-A5D9-92C40607432E}"/>
            </c:ext>
          </c:extLst>
        </c:ser>
        <c:ser>
          <c:idx val="5"/>
          <c:order val="5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'Example 1'!$B$7</c:f>
              <c:numCache>
                <c:formatCode>General</c:formatCode>
                <c:ptCount val="1"/>
                <c:pt idx="0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7E-41F2-A5D9-92C40607432E}"/>
            </c:ext>
          </c:extLst>
        </c:ser>
        <c:ser>
          <c:idx val="6"/>
          <c:order val="6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'Example 1'!$H$15</c:f>
              <c:numCache>
                <c:formatCode>General</c:formatCode>
                <c:ptCount val="1"/>
                <c:pt idx="0">
                  <c:v>40.416666666666664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7E-41F2-A5D9-92C40607432E}"/>
            </c:ext>
          </c:extLst>
        </c:ser>
        <c:ser>
          <c:idx val="7"/>
          <c:order val="7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'Example 1'!$C$15</c:f>
              <c:numCache>
                <c:formatCode>General</c:formatCode>
                <c:ptCount val="1"/>
                <c:pt idx="0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7E-41F2-A5D9-92C40607432E}"/>
            </c:ext>
          </c:extLst>
        </c:ser>
        <c:ser>
          <c:idx val="8"/>
          <c:order val="8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'Example 1'!$C$16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7E-41F2-A5D9-92C40607432E}"/>
            </c:ext>
          </c:extLst>
        </c:ser>
        <c:ser>
          <c:idx val="9"/>
          <c:order val="9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</c:v>
              </c:pt>
            </c:numLit>
          </c:xVal>
          <c:yVal>
            <c:numRef>
              <c:f>'Example 1'!$I$15</c:f>
              <c:numCache>
                <c:formatCode>General</c:formatCode>
                <c:ptCount val="1"/>
                <c:pt idx="0">
                  <c:v>148.90909090909091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47E-41F2-A5D9-92C40607432E}"/>
            </c:ext>
          </c:extLst>
        </c:ser>
        <c:ser>
          <c:idx val="10"/>
          <c:order val="10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</c:v>
              </c:pt>
            </c:numLit>
          </c:xVal>
          <c:yVal>
            <c:numRef>
              <c:f>'Example 1'!$D$9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47E-41F2-A5D9-92C40607432E}"/>
            </c:ext>
          </c:extLst>
        </c:ser>
        <c:ser>
          <c:idx val="11"/>
          <c:order val="11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</c:v>
              </c:pt>
            </c:numLit>
          </c:xVal>
          <c:yVal>
            <c:numRef>
              <c:f>'Example 1'!$D$12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47E-41F2-A5D9-92C40607432E}"/>
            </c:ext>
          </c:extLst>
        </c:ser>
        <c:ser>
          <c:idx val="12"/>
          <c:order val="12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</c:v>
              </c:pt>
            </c:numLit>
          </c:xVal>
          <c:yVal>
            <c:numRef>
              <c:f>'Example 1'!$D$16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47E-41F2-A5D9-92C406074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5232"/>
        <c:axId val="84825216"/>
      </c:scatterChart>
      <c:catAx>
        <c:axId val="8481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825216"/>
        <c:crosses val="autoZero"/>
        <c:auto val="1"/>
        <c:lblAlgn val="ctr"/>
        <c:lblOffset val="100"/>
        <c:noMultiLvlLbl val="0"/>
      </c:catAx>
      <c:valAx>
        <c:axId val="8482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81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2</xdr:row>
      <xdr:rowOff>42862</xdr:rowOff>
    </xdr:from>
    <xdr:to>
      <xdr:col>22</xdr:col>
      <xdr:colOff>485775</xdr:colOff>
      <xdr:row>16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565B36-07E2-4D68-B1B3-ACB888FE5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es\Documents\A%20Real%20Statistics%202019\Spreadsheets\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62F8-8A9F-422F-8071-133D4DDB009E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29</v>
      </c>
    </row>
    <row r="2" spans="1:2" x14ac:dyDescent="0.35">
      <c r="A2" t="s">
        <v>31</v>
      </c>
    </row>
    <row r="4" spans="1:2" x14ac:dyDescent="0.35">
      <c r="A4" t="s">
        <v>30</v>
      </c>
      <c r="B4" s="42">
        <v>45563</v>
      </c>
    </row>
    <row r="6" spans="1:2" x14ac:dyDescent="0.35">
      <c r="A6" s="2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8F8D-9A76-43D3-8576-F5216D822723}">
  <sheetPr codeName="Sheet98"/>
  <dimension ref="A1:AC23"/>
  <sheetViews>
    <sheetView workbookViewId="0"/>
  </sheetViews>
  <sheetFormatPr defaultRowHeight="14.5" x14ac:dyDescent="0.35"/>
  <cols>
    <col min="1" max="1" width="3.26953125" customWidth="1"/>
    <col min="2" max="4" width="6.26953125" customWidth="1"/>
    <col min="5" max="5" width="4.7265625" customWidth="1"/>
    <col min="6" max="6" width="10.453125" customWidth="1"/>
    <col min="10" max="10" width="4.453125" customWidth="1"/>
    <col min="15" max="15" width="3.26953125" customWidth="1"/>
    <col min="24" max="24" width="3.7265625" customWidth="1"/>
    <col min="25" max="25" width="9.81640625" customWidth="1"/>
    <col min="29" max="29" width="4" customWidth="1"/>
  </cols>
  <sheetData>
    <row r="1" spans="1:29" x14ac:dyDescent="0.35">
      <c r="A1" s="1" t="s">
        <v>0</v>
      </c>
      <c r="F1" s="2" t="s">
        <v>1</v>
      </c>
      <c r="G1" s="2"/>
      <c r="H1" s="2"/>
      <c r="I1" s="2"/>
      <c r="K1" t="s">
        <v>0</v>
      </c>
      <c r="Y1" t="s">
        <v>32</v>
      </c>
    </row>
    <row r="2" spans="1:29" x14ac:dyDescent="0.35">
      <c r="F2" s="2"/>
      <c r="G2" s="2"/>
      <c r="H2" s="2"/>
      <c r="I2" s="2"/>
    </row>
    <row r="3" spans="1:29" x14ac:dyDescent="0.35">
      <c r="B3" s="3" t="s">
        <v>2</v>
      </c>
      <c r="C3" s="3" t="s">
        <v>3</v>
      </c>
      <c r="D3" s="3" t="s">
        <v>4</v>
      </c>
      <c r="F3" s="2"/>
      <c r="G3" s="4" t="str">
        <f>B3</f>
        <v>A</v>
      </c>
      <c r="H3" s="4" t="str">
        <f>C3</f>
        <v>B</v>
      </c>
      <c r="I3" s="4" t="str">
        <f>D3</f>
        <v>C</v>
      </c>
      <c r="J3" s="5"/>
      <c r="K3" s="6"/>
      <c r="L3" s="6" t="str">
        <f>B3</f>
        <v>A</v>
      </c>
      <c r="M3" s="6" t="str">
        <f>C3</f>
        <v>B</v>
      </c>
      <c r="N3" s="6" t="str">
        <f>D3</f>
        <v>C</v>
      </c>
      <c r="Y3" t="s">
        <v>33</v>
      </c>
      <c r="Z3" s="20">
        <v>2</v>
      </c>
    </row>
    <row r="4" spans="1:29" x14ac:dyDescent="0.35">
      <c r="A4">
        <v>1</v>
      </c>
      <c r="B4" s="7">
        <v>19</v>
      </c>
      <c r="C4" s="7">
        <v>12</v>
      </c>
      <c r="D4" s="7">
        <v>145</v>
      </c>
      <c r="F4" t="s">
        <v>5</v>
      </c>
      <c r="G4" s="8">
        <f>G10-$G17</f>
        <v>8</v>
      </c>
      <c r="H4" s="9">
        <f>H10-$G17</f>
        <v>3</v>
      </c>
      <c r="I4" s="10">
        <f>I10-$G17</f>
        <v>125</v>
      </c>
      <c r="K4" s="7" t="s">
        <v>6</v>
      </c>
      <c r="L4">
        <f>AVERAGE(B4:B16)</f>
        <v>36.846153846153847</v>
      </c>
      <c r="M4">
        <f>AVERAGE(C4:C16)</f>
        <v>40.416666666666664</v>
      </c>
      <c r="N4">
        <f>AVERAGE(D4:D16)</f>
        <v>148.90909090909091</v>
      </c>
    </row>
    <row r="5" spans="1:29" x14ac:dyDescent="0.35">
      <c r="A5">
        <f>A4+1</f>
        <v>2</v>
      </c>
      <c r="B5" s="7">
        <v>41</v>
      </c>
      <c r="C5" s="7">
        <v>27</v>
      </c>
      <c r="D5" s="7">
        <v>125</v>
      </c>
      <c r="F5" t="s">
        <v>7</v>
      </c>
      <c r="G5" s="11">
        <f>G11-G10</f>
        <v>11</v>
      </c>
      <c r="H5">
        <f>H11-H10</f>
        <v>18.75</v>
      </c>
      <c r="I5" s="12">
        <f>I11-I10</f>
        <v>7.5</v>
      </c>
      <c r="K5" s="7" t="s">
        <v>8</v>
      </c>
      <c r="L5">
        <f>STDEV(B4:B16)</f>
        <v>23.989046645799807</v>
      </c>
      <c r="M5">
        <f>STDEV(C4:C16)</f>
        <v>33.087922359383739</v>
      </c>
      <c r="N5">
        <f>STDEV(D4:D16)</f>
        <v>57.810820000160085</v>
      </c>
      <c r="Y5" s="6"/>
      <c r="Z5" s="6" t="str">
        <f>B3</f>
        <v>A</v>
      </c>
      <c r="AA5" s="6" t="str">
        <f t="shared" ref="AA5:AB5" si="0">C3</f>
        <v>B</v>
      </c>
      <c r="AB5" s="6" t="str">
        <f t="shared" si="0"/>
        <v>C</v>
      </c>
    </row>
    <row r="6" spans="1:29" x14ac:dyDescent="0.35">
      <c r="A6">
        <f t="shared" ref="A6:A16" si="1">A5+1</f>
        <v>3</v>
      </c>
      <c r="B6" s="7">
        <v>29</v>
      </c>
      <c r="C6" s="7">
        <v>18</v>
      </c>
      <c r="D6" s="7">
        <v>190</v>
      </c>
      <c r="F6" t="s">
        <v>9</v>
      </c>
      <c r="G6" s="11">
        <f t="shared" ref="G6:I8" si="2">G12-G11</f>
        <v>16</v>
      </c>
      <c r="H6">
        <f t="shared" si="2"/>
        <v>5.25</v>
      </c>
      <c r="I6" s="12">
        <f t="shared" si="2"/>
        <v>17.5</v>
      </c>
      <c r="K6" s="13" t="s">
        <v>10</v>
      </c>
      <c r="L6" s="14">
        <f>COUNTIF(L9:L21,"&gt;=2.5")+COUNTIF(L9:L21,"&lt;=-2.5")</f>
        <v>0</v>
      </c>
      <c r="M6" s="14">
        <f>COUNTIF(M9:M21,"&gt;=2.5")+COUNTIF(M9:M21,"&lt;=-2.5")</f>
        <v>1</v>
      </c>
      <c r="N6" s="14">
        <f>COUNTIF(N9:N21,"&gt;=2.5")+COUNTIF(N9:N21,"&lt;=-2.5")</f>
        <v>1</v>
      </c>
      <c r="Y6" s="7" t="s">
        <v>25</v>
      </c>
      <c r="Z6">
        <f>MEDIAN(B4:B16)</f>
        <v>35</v>
      </c>
      <c r="AA6">
        <f t="shared" ref="AA6:AB6" si="3">MEDIAN(C4:C16)</f>
        <v>27</v>
      </c>
      <c r="AB6">
        <f t="shared" si="3"/>
        <v>150</v>
      </c>
    </row>
    <row r="7" spans="1:29" x14ac:dyDescent="0.35">
      <c r="A7">
        <f t="shared" si="1"/>
        <v>4</v>
      </c>
      <c r="B7" s="7">
        <v>95</v>
      </c>
      <c r="C7" s="7">
        <v>23</v>
      </c>
      <c r="D7" s="7">
        <v>135</v>
      </c>
      <c r="F7" t="s">
        <v>11</v>
      </c>
      <c r="G7" s="11">
        <f t="shared" si="2"/>
        <v>13</v>
      </c>
      <c r="H7">
        <f t="shared" si="2"/>
        <v>26</v>
      </c>
      <c r="I7" s="12">
        <f t="shared" si="2"/>
        <v>27.5</v>
      </c>
      <c r="K7" s="7" t="s">
        <v>12</v>
      </c>
      <c r="L7">
        <f>COUNTIF(L9:L21,"")</f>
        <v>0</v>
      </c>
      <c r="M7">
        <f>COUNTIF(M9:M21,"")</f>
        <v>0</v>
      </c>
      <c r="N7">
        <f>COUNTIF(N9:N21,"")</f>
        <v>2</v>
      </c>
      <c r="Y7" s="7" t="s">
        <v>34</v>
      </c>
      <c r="Z7" t="e">
        <f ca="1">MAD(B4:B16)</f>
        <v>#NAME?</v>
      </c>
      <c r="AA7" t="e">
        <f ca="1">MAD(C4:C16)</f>
        <v>#NAME?</v>
      </c>
      <c r="AB7" t="e">
        <f ca="1">MAD(D4:D16)</f>
        <v>#NAME?</v>
      </c>
    </row>
    <row r="8" spans="1:29" x14ac:dyDescent="0.35">
      <c r="A8">
        <f t="shared" si="1"/>
        <v>5</v>
      </c>
      <c r="B8" s="7">
        <v>8</v>
      </c>
      <c r="C8" s="7">
        <v>72</v>
      </c>
      <c r="D8" s="7">
        <v>220</v>
      </c>
      <c r="F8" t="s">
        <v>13</v>
      </c>
      <c r="G8" s="15">
        <f t="shared" si="2"/>
        <v>11</v>
      </c>
      <c r="H8" s="16">
        <f t="shared" si="2"/>
        <v>19</v>
      </c>
      <c r="I8" s="17">
        <f t="shared" si="2"/>
        <v>42.5</v>
      </c>
      <c r="K8" s="18" t="s">
        <v>14</v>
      </c>
      <c r="L8" s="19">
        <f>COUNTIF(L9:L21," ******* ")</f>
        <v>0</v>
      </c>
      <c r="M8" s="19">
        <f>COUNTIF(M9:M21," ******* ")</f>
        <v>1</v>
      </c>
      <c r="N8" s="19">
        <f>COUNTIF(N9:N21," ******* ")</f>
        <v>0</v>
      </c>
      <c r="Y8" s="13" t="s">
        <v>10</v>
      </c>
      <c r="Z8" s="14">
        <f ca="1">COUNTIF(Z11:Z23,"&gt;="&amp;$Z$3)+COUNTIF(Z11:Z23,"&lt;="&amp;-$Z$3)</f>
        <v>0</v>
      </c>
      <c r="AA8" s="14">
        <f t="shared" ref="AA8:AB8" ca="1" si="4">COUNTIF(AA11:AA23,"&gt;="&amp;$Z$3)+COUNTIF(AA11:AA23,"&lt;="&amp;-$Z$3)</f>
        <v>0</v>
      </c>
      <c r="AB8" s="14">
        <f t="shared" ca="1" si="4"/>
        <v>0</v>
      </c>
    </row>
    <row r="9" spans="1:29" x14ac:dyDescent="0.35">
      <c r="A9">
        <f t="shared" si="1"/>
        <v>6</v>
      </c>
      <c r="B9" s="7">
        <v>29</v>
      </c>
      <c r="C9" s="7">
        <v>27</v>
      </c>
      <c r="D9" s="7"/>
      <c r="K9" s="7">
        <v>1</v>
      </c>
      <c r="L9">
        <f t="shared" ref="L9:N21" si="5">IF(B4="","",IF(ISNUMBER(B4),STANDARDIZE(B4,L$4,L$5)," ******* "))</f>
        <v>-0.74392926528735115</v>
      </c>
      <c r="M9">
        <f t="shared" si="5"/>
        <v>-0.85882293720408509</v>
      </c>
      <c r="N9">
        <f t="shared" si="5"/>
        <v>-6.7618672578594829E-2</v>
      </c>
      <c r="O9" t="str">
        <f>IF(COUNTIF(L9:N9,"&gt;=2.5")+COUNTIF(L9:N9,"&lt;=-2.5")&gt;0,"*","")</f>
        <v/>
      </c>
      <c r="Y9" s="7" t="s">
        <v>12</v>
      </c>
      <c r="Z9">
        <f ca="1">COUNTIF(Z11:Z23,"")</f>
        <v>0</v>
      </c>
      <c r="AA9">
        <f t="shared" ref="AA9:AB9" ca="1" si="6">COUNTIF(AA11:AA23,"")</f>
        <v>0</v>
      </c>
      <c r="AB9">
        <f t="shared" ca="1" si="6"/>
        <v>2</v>
      </c>
    </row>
    <row r="10" spans="1:29" x14ac:dyDescent="0.35">
      <c r="A10">
        <f t="shared" si="1"/>
        <v>7</v>
      </c>
      <c r="B10" s="7">
        <v>11</v>
      </c>
      <c r="C10" s="7">
        <v>27</v>
      </c>
      <c r="D10" s="7">
        <v>130</v>
      </c>
      <c r="F10" t="s">
        <v>5</v>
      </c>
      <c r="G10" s="8">
        <f t="array" ref="G10">MIN(IF(B4:B16&gt;=G11-3*(G13-G11)/2,B4:B16,""))</f>
        <v>8</v>
      </c>
      <c r="H10" s="9">
        <f t="array" ref="H10">MIN(IF(C4:C16&gt;=H11-3*(H13-H11)/2,C4:C16,""))</f>
        <v>3</v>
      </c>
      <c r="I10" s="10">
        <f t="array" ref="I10">MIN(IF(D4:D16&gt;=I11-3*(I13-I11)/2,D4:D16,""))</f>
        <v>125</v>
      </c>
      <c r="K10" s="7">
        <f>K9+1</f>
        <v>2</v>
      </c>
      <c r="L10">
        <f t="shared" si="5"/>
        <v>0.1731559496789524</v>
      </c>
      <c r="M10">
        <f t="shared" si="5"/>
        <v>-0.40548531639254454</v>
      </c>
      <c r="N10">
        <f t="shared" si="5"/>
        <v>-0.41357467181791746</v>
      </c>
      <c r="O10" t="str">
        <f t="shared" ref="O10:O21" si="7">IF(COUNTIF(L10:N10,"&gt;=2.5")+COUNTIF(L10:N10,"&lt;=-2.5")&gt;0,"*","")</f>
        <v/>
      </c>
      <c r="Y10" s="18" t="s">
        <v>14</v>
      </c>
      <c r="Z10" s="19">
        <f ca="1">COUNTIF(Z11:Z23," ******* ")</f>
        <v>0</v>
      </c>
      <c r="AA10" s="19">
        <f t="shared" ref="AA10:AB10" ca="1" si="8">COUNTIF(AA11:AA23," ******* ")</f>
        <v>1</v>
      </c>
      <c r="AB10" s="19">
        <f t="shared" ca="1" si="8"/>
        <v>0</v>
      </c>
    </row>
    <row r="11" spans="1:29" x14ac:dyDescent="0.35">
      <c r="A11">
        <f t="shared" si="1"/>
        <v>8</v>
      </c>
      <c r="B11" s="7">
        <v>59</v>
      </c>
      <c r="C11" s="7">
        <v>53</v>
      </c>
      <c r="D11" s="7">
        <v>210</v>
      </c>
      <c r="F11" t="s">
        <v>15</v>
      </c>
      <c r="G11" s="11">
        <f>QUARTILE(B4:B16,1)</f>
        <v>19</v>
      </c>
      <c r="H11">
        <f>QUARTILE(C4:C16,1)</f>
        <v>21.75</v>
      </c>
      <c r="I11" s="12">
        <f>QUARTILE(D4:D16,1)</f>
        <v>132.5</v>
      </c>
      <c r="K11" s="7">
        <f t="shared" ref="K11:K21" si="9">K10+1</f>
        <v>3</v>
      </c>
      <c r="L11">
        <f t="shared" si="5"/>
        <v>-0.32707234939357682</v>
      </c>
      <c r="M11">
        <f t="shared" si="5"/>
        <v>-0.67748788887946887</v>
      </c>
      <c r="N11">
        <f t="shared" si="5"/>
        <v>0.71078232570988109</v>
      </c>
      <c r="O11" t="str">
        <f t="shared" si="7"/>
        <v/>
      </c>
      <c r="Y11" s="7">
        <v>1</v>
      </c>
      <c r="Z11" t="e">
        <f ca="1">IF(B4="","",IF(ISNUMBER(B4),(B4-Z$6)/Z$7," ******* "))</f>
        <v>#NAME?</v>
      </c>
      <c r="AA11" t="e">
        <f t="shared" ref="AA11:AB23" ca="1" si="10">IF(C4="","",IF(ISNUMBER(C4),(C4-AA$6)/AA$7," ******* "))</f>
        <v>#NAME?</v>
      </c>
      <c r="AB11" t="e">
        <f t="shared" ca="1" si="10"/>
        <v>#NAME?</v>
      </c>
      <c r="AC11" t="str">
        <f ca="1">IF(COUNTIF(Z11:AB11,"&gt;="&amp;$Z$3)+COUNTIF(Z11:AB11,"&lt;=-"&amp;$Z$3)&gt;0,"*","")</f>
        <v/>
      </c>
    </row>
    <row r="12" spans="1:29" x14ac:dyDescent="0.35">
      <c r="A12">
        <f t="shared" si="1"/>
        <v>9</v>
      </c>
      <c r="B12" s="7">
        <v>41</v>
      </c>
      <c r="C12" s="7">
        <v>3</v>
      </c>
      <c r="D12" s="7">
        <v>3</v>
      </c>
      <c r="F12" t="s">
        <v>16</v>
      </c>
      <c r="G12" s="11">
        <f>MEDIAN(B4:B16)</f>
        <v>35</v>
      </c>
      <c r="H12">
        <f>MEDIAN(C4:C16)</f>
        <v>27</v>
      </c>
      <c r="I12" s="12">
        <f>MEDIAN(D4:D16)</f>
        <v>150</v>
      </c>
      <c r="K12" s="7">
        <f t="shared" si="9"/>
        <v>4</v>
      </c>
      <c r="L12">
        <f t="shared" si="5"/>
        <v>2.4241832955053342</v>
      </c>
      <c r="M12">
        <f t="shared" si="5"/>
        <v>-0.5263753486089553</v>
      </c>
      <c r="N12">
        <f t="shared" si="5"/>
        <v>-0.24059667219825615</v>
      </c>
      <c r="O12" t="str">
        <f t="shared" si="7"/>
        <v/>
      </c>
      <c r="Y12" s="7">
        <f>Y11+1</f>
        <v>2</v>
      </c>
      <c r="Z12" t="e">
        <f t="shared" ref="Z12:Z23" ca="1" si="11">IF(B5="","",IF(ISNUMBER(B5),(B5-Z$6)/Z$7," ******* "))</f>
        <v>#NAME?</v>
      </c>
      <c r="AA12" t="e">
        <f t="shared" ca="1" si="10"/>
        <v>#NAME?</v>
      </c>
      <c r="AB12" t="e">
        <f t="shared" ca="1" si="10"/>
        <v>#NAME?</v>
      </c>
      <c r="AC12" t="str">
        <f t="shared" ref="AC12:AC23" ca="1" si="12">IF(COUNTIF(Z12:AB12,"&gt;="&amp;$Z$3)+COUNTIF(Z12:AB12,"&lt;=-"&amp;$Z$3)&gt;0,"*","")</f>
        <v/>
      </c>
    </row>
    <row r="13" spans="1:29" x14ac:dyDescent="0.35">
      <c r="A13">
        <f t="shared" si="1"/>
        <v>10</v>
      </c>
      <c r="B13" s="7">
        <v>48</v>
      </c>
      <c r="C13" s="7">
        <v>45</v>
      </c>
      <c r="D13" s="7">
        <v>165</v>
      </c>
      <c r="F13" t="s">
        <v>17</v>
      </c>
      <c r="G13" s="11">
        <f>QUARTILE(B4:B16,3)</f>
        <v>48</v>
      </c>
      <c r="H13">
        <f>QUARTILE(C4:C16,3)</f>
        <v>53</v>
      </c>
      <c r="I13" s="12">
        <f>QUARTILE(D4:D16,3)</f>
        <v>177.5</v>
      </c>
      <c r="K13" s="7">
        <f t="shared" si="9"/>
        <v>5</v>
      </c>
      <c r="L13">
        <f t="shared" si="5"/>
        <v>-1.202471872770503</v>
      </c>
      <c r="M13">
        <f t="shared" si="5"/>
        <v>0.95452754604207712</v>
      </c>
      <c r="N13">
        <f t="shared" si="5"/>
        <v>1.2297163245688651</v>
      </c>
      <c r="O13" t="str">
        <f t="shared" si="7"/>
        <v/>
      </c>
      <c r="Y13" s="7">
        <f t="shared" ref="Y13:Y23" si="13">Y12+1</f>
        <v>3</v>
      </c>
      <c r="Z13" t="e">
        <f t="shared" ca="1" si="11"/>
        <v>#NAME?</v>
      </c>
      <c r="AA13" t="e">
        <f t="shared" ca="1" si="10"/>
        <v>#NAME?</v>
      </c>
      <c r="AB13" t="e">
        <f t="shared" ca="1" si="10"/>
        <v>#NAME?</v>
      </c>
      <c r="AC13" t="str">
        <f t="shared" ca="1" si="12"/>
        <v/>
      </c>
    </row>
    <row r="14" spans="1:29" x14ac:dyDescent="0.35">
      <c r="A14">
        <f t="shared" si="1"/>
        <v>11</v>
      </c>
      <c r="B14" s="7">
        <v>53</v>
      </c>
      <c r="C14" s="7">
        <v>53</v>
      </c>
      <c r="D14" s="7">
        <v>165</v>
      </c>
      <c r="F14" t="s">
        <v>18</v>
      </c>
      <c r="G14" s="11">
        <f t="array" ref="G14">MAX(IF(B4:B16&lt;=G13+3*(G13-G11)/2,B4:B16,""))</f>
        <v>59</v>
      </c>
      <c r="H14">
        <f t="array" ref="H14">MAX(IF(C4:C16&lt;=H13+3*(H13-H11)/2,C4:C16,""))</f>
        <v>72</v>
      </c>
      <c r="I14" s="12">
        <f t="array" ref="I14">MAX(IF(D4:D16&lt;=I13+3*(I13-I11)/2,D4:D16,""))</f>
        <v>220</v>
      </c>
      <c r="K14" s="7">
        <f t="shared" si="9"/>
        <v>6</v>
      </c>
      <c r="L14">
        <f t="shared" si="5"/>
        <v>-0.32707234939357682</v>
      </c>
      <c r="M14">
        <f t="shared" si="5"/>
        <v>-0.40548531639254454</v>
      </c>
      <c r="N14" t="str">
        <f t="shared" si="5"/>
        <v/>
      </c>
      <c r="O14" t="str">
        <f t="shared" si="7"/>
        <v/>
      </c>
      <c r="Y14" s="7">
        <f t="shared" si="13"/>
        <v>4</v>
      </c>
      <c r="Z14" t="e">
        <f t="shared" ca="1" si="11"/>
        <v>#NAME?</v>
      </c>
      <c r="AA14" t="e">
        <f t="shared" ca="1" si="10"/>
        <v>#NAME?</v>
      </c>
      <c r="AB14" t="e">
        <f t="shared" ca="1" si="10"/>
        <v>#NAME?</v>
      </c>
      <c r="AC14" t="str">
        <f t="shared" ca="1" si="12"/>
        <v/>
      </c>
    </row>
    <row r="15" spans="1:29" x14ac:dyDescent="0.35">
      <c r="A15">
        <f t="shared" si="1"/>
        <v>12</v>
      </c>
      <c r="B15" s="7">
        <v>35</v>
      </c>
      <c r="C15" s="7">
        <v>125</v>
      </c>
      <c r="D15" s="7">
        <v>150</v>
      </c>
      <c r="F15" t="s">
        <v>19</v>
      </c>
      <c r="G15" s="15">
        <f>AVERAGE(B4:B16)</f>
        <v>36.846153846153847</v>
      </c>
      <c r="H15" s="16">
        <f>AVERAGE(C4:C16)</f>
        <v>40.416666666666664</v>
      </c>
      <c r="I15" s="17">
        <f>AVERAGE(D4:D16)</f>
        <v>148.90909090909091</v>
      </c>
      <c r="K15" s="7">
        <f t="shared" si="9"/>
        <v>7</v>
      </c>
      <c r="L15">
        <f t="shared" si="5"/>
        <v>-1.0774147980023707</v>
      </c>
      <c r="M15">
        <f t="shared" si="5"/>
        <v>-0.40548531639254454</v>
      </c>
      <c r="N15">
        <f t="shared" si="5"/>
        <v>-0.3270856720080868</v>
      </c>
      <c r="O15" t="str">
        <f t="shared" si="7"/>
        <v/>
      </c>
      <c r="Y15" s="7">
        <f t="shared" si="13"/>
        <v>5</v>
      </c>
      <c r="Z15" t="e">
        <f t="shared" ca="1" si="11"/>
        <v>#NAME?</v>
      </c>
      <c r="AA15" t="e">
        <f t="shared" ca="1" si="10"/>
        <v>#NAME?</v>
      </c>
      <c r="AB15" t="e">
        <f t="shared" ca="1" si="10"/>
        <v>#NAME?</v>
      </c>
      <c r="AC15" t="str">
        <f t="shared" ca="1" si="12"/>
        <v/>
      </c>
    </row>
    <row r="16" spans="1:29" x14ac:dyDescent="0.35">
      <c r="A16">
        <f t="shared" si="1"/>
        <v>13</v>
      </c>
      <c r="B16" s="18">
        <v>11</v>
      </c>
      <c r="C16" s="18" t="s">
        <v>20</v>
      </c>
      <c r="D16" s="18"/>
      <c r="K16" s="7">
        <f t="shared" si="9"/>
        <v>8</v>
      </c>
      <c r="L16">
        <f t="shared" si="5"/>
        <v>0.92349839828774627</v>
      </c>
      <c r="M16">
        <f t="shared" si="5"/>
        <v>0.38029989301412576</v>
      </c>
      <c r="N16">
        <f t="shared" si="5"/>
        <v>1.0567383249492037</v>
      </c>
      <c r="O16" t="str">
        <f t="shared" si="7"/>
        <v/>
      </c>
      <c r="Y16" s="7">
        <f t="shared" si="13"/>
        <v>6</v>
      </c>
      <c r="Z16" t="e">
        <f t="shared" ca="1" si="11"/>
        <v>#NAME?</v>
      </c>
      <c r="AA16" t="e">
        <f t="shared" ca="1" si="10"/>
        <v>#NAME?</v>
      </c>
      <c r="AB16" t="str">
        <f t="shared" si="10"/>
        <v/>
      </c>
      <c r="AC16" t="str">
        <f t="shared" ca="1" si="12"/>
        <v/>
      </c>
    </row>
    <row r="17" spans="6:29" x14ac:dyDescent="0.35">
      <c r="F17" t="s">
        <v>21</v>
      </c>
      <c r="G17" s="20">
        <f>IF(MIN(G10:I10)&gt;=0,0,MIN(G10:I10))</f>
        <v>0</v>
      </c>
      <c r="K17" s="7">
        <f t="shared" si="9"/>
        <v>9</v>
      </c>
      <c r="L17">
        <f t="shared" si="5"/>
        <v>0.1731559496789524</v>
      </c>
      <c r="M17">
        <f t="shared" si="5"/>
        <v>-1.1308255096910094</v>
      </c>
      <c r="N17">
        <f t="shared" si="5"/>
        <v>-2.5239062671777854</v>
      </c>
      <c r="O17" t="str">
        <f t="shared" si="7"/>
        <v>*</v>
      </c>
      <c r="Y17" s="7">
        <f t="shared" si="13"/>
        <v>7</v>
      </c>
      <c r="Z17" t="e">
        <f t="shared" ca="1" si="11"/>
        <v>#NAME?</v>
      </c>
      <c r="AA17" t="e">
        <f t="shared" ca="1" si="10"/>
        <v>#NAME?</v>
      </c>
      <c r="AB17" t="e">
        <f t="shared" ca="1" si="10"/>
        <v>#NAME?</v>
      </c>
      <c r="AC17" t="str">
        <f t="shared" ca="1" si="12"/>
        <v/>
      </c>
    </row>
    <row r="18" spans="6:29" x14ac:dyDescent="0.35">
      <c r="K18" s="7">
        <f t="shared" si="9"/>
        <v>10</v>
      </c>
      <c r="L18">
        <f t="shared" si="5"/>
        <v>0.46495579080459448</v>
      </c>
      <c r="M18">
        <f t="shared" si="5"/>
        <v>0.13851982858130413</v>
      </c>
      <c r="N18">
        <f t="shared" si="5"/>
        <v>0.2783373266607278</v>
      </c>
      <c r="O18" t="str">
        <f t="shared" si="7"/>
        <v/>
      </c>
      <c r="Y18" s="7">
        <f t="shared" si="13"/>
        <v>8</v>
      </c>
      <c r="Z18" t="e">
        <f t="shared" ca="1" si="11"/>
        <v>#NAME?</v>
      </c>
      <c r="AA18" t="e">
        <f t="shared" ca="1" si="10"/>
        <v>#NAME?</v>
      </c>
      <c r="AB18" t="e">
        <f t="shared" ca="1" si="10"/>
        <v>#NAME?</v>
      </c>
      <c r="AC18" t="str">
        <f t="shared" ca="1" si="12"/>
        <v/>
      </c>
    </row>
    <row r="19" spans="6:29" x14ac:dyDescent="0.35">
      <c r="K19" s="7">
        <f t="shared" si="9"/>
        <v>11</v>
      </c>
      <c r="L19">
        <f t="shared" si="5"/>
        <v>0.67338424875148162</v>
      </c>
      <c r="M19">
        <f t="shared" si="5"/>
        <v>0.38029989301412576</v>
      </c>
      <c r="N19">
        <f t="shared" si="5"/>
        <v>0.2783373266607278</v>
      </c>
      <c r="O19" t="str">
        <f t="shared" si="7"/>
        <v/>
      </c>
      <c r="Y19" s="7">
        <f t="shared" si="13"/>
        <v>9</v>
      </c>
      <c r="Z19" t="e">
        <f t="shared" ca="1" si="11"/>
        <v>#NAME?</v>
      </c>
      <c r="AA19" t="e">
        <f t="shared" ca="1" si="10"/>
        <v>#NAME?</v>
      </c>
      <c r="AB19" t="e">
        <f t="shared" ca="1" si="10"/>
        <v>#NAME?</v>
      </c>
      <c r="AC19" t="str">
        <f t="shared" ca="1" si="12"/>
        <v/>
      </c>
    </row>
    <row r="20" spans="6:29" x14ac:dyDescent="0.35">
      <c r="K20" s="7">
        <f t="shared" si="9"/>
        <v>12</v>
      </c>
      <c r="L20">
        <f t="shared" si="5"/>
        <v>-7.6958199857312212E-2</v>
      </c>
      <c r="M20">
        <f t="shared" si="5"/>
        <v>2.5563204729095208</v>
      </c>
      <c r="N20">
        <f t="shared" si="5"/>
        <v>1.8870327231235825E-2</v>
      </c>
      <c r="O20" t="str">
        <f t="shared" si="7"/>
        <v>*</v>
      </c>
      <c r="Y20" s="7">
        <f t="shared" si="13"/>
        <v>10</v>
      </c>
      <c r="Z20" t="e">
        <f t="shared" ca="1" si="11"/>
        <v>#NAME?</v>
      </c>
      <c r="AA20" t="e">
        <f t="shared" ca="1" si="10"/>
        <v>#NAME?</v>
      </c>
      <c r="AB20" t="e">
        <f t="shared" ca="1" si="10"/>
        <v>#NAME?</v>
      </c>
      <c r="AC20" t="str">
        <f t="shared" ca="1" si="12"/>
        <v/>
      </c>
    </row>
    <row r="21" spans="6:29" x14ac:dyDescent="0.35">
      <c r="K21" s="18">
        <f t="shared" si="9"/>
        <v>13</v>
      </c>
      <c r="L21" s="19">
        <f t="shared" si="5"/>
        <v>-1.0774147980023707</v>
      </c>
      <c r="M21" s="19" t="str">
        <f t="shared" si="5"/>
        <v xml:space="preserve"> ******* </v>
      </c>
      <c r="N21" s="19" t="str">
        <f t="shared" si="5"/>
        <v/>
      </c>
      <c r="O21" t="str">
        <f t="shared" si="7"/>
        <v/>
      </c>
      <c r="Y21" s="7">
        <f t="shared" si="13"/>
        <v>11</v>
      </c>
      <c r="Z21" t="e">
        <f t="shared" ca="1" si="11"/>
        <v>#NAME?</v>
      </c>
      <c r="AA21" t="e">
        <f t="shared" ca="1" si="10"/>
        <v>#NAME?</v>
      </c>
      <c r="AB21" t="e">
        <f t="shared" ca="1" si="10"/>
        <v>#NAME?</v>
      </c>
      <c r="AC21" t="str">
        <f t="shared" ca="1" si="12"/>
        <v/>
      </c>
    </row>
    <row r="22" spans="6:29" x14ac:dyDescent="0.35">
      <c r="Y22" s="7">
        <f t="shared" si="13"/>
        <v>12</v>
      </c>
      <c r="Z22" t="e">
        <f t="shared" ca="1" si="11"/>
        <v>#NAME?</v>
      </c>
      <c r="AA22" t="e">
        <f t="shared" ca="1" si="10"/>
        <v>#NAME?</v>
      </c>
      <c r="AB22" t="e">
        <f t="shared" ca="1" si="10"/>
        <v>#NAME?</v>
      </c>
      <c r="AC22" t="str">
        <f t="shared" ca="1" si="12"/>
        <v/>
      </c>
    </row>
    <row r="23" spans="6:29" x14ac:dyDescent="0.35">
      <c r="Y23" s="18">
        <f t="shared" si="13"/>
        <v>13</v>
      </c>
      <c r="Z23" s="19" t="e">
        <f t="shared" ca="1" si="11"/>
        <v>#NAME?</v>
      </c>
      <c r="AA23" s="19" t="str">
        <f t="shared" si="10"/>
        <v xml:space="preserve"> ******* </v>
      </c>
      <c r="AB23" s="19" t="str">
        <f t="shared" si="10"/>
        <v/>
      </c>
      <c r="AC23" t="str">
        <f t="shared" ca="1" si="12"/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348B-3AB7-4D82-B730-C67094C294DC}">
  <sheetPr codeName="Sheet448"/>
  <dimension ref="A1:L13"/>
  <sheetViews>
    <sheetView workbookViewId="0"/>
  </sheetViews>
  <sheetFormatPr defaultRowHeight="14.5" x14ac:dyDescent="0.35"/>
  <cols>
    <col min="1" max="1" width="3.453125" customWidth="1"/>
    <col min="2" max="5" width="7.26953125" customWidth="1"/>
    <col min="9" max="9" width="7.26953125" customWidth="1"/>
  </cols>
  <sheetData>
    <row r="1" spans="1:12" x14ac:dyDescent="0.35">
      <c r="A1" s="1" t="s">
        <v>22</v>
      </c>
      <c r="F1" t="s">
        <v>23</v>
      </c>
      <c r="J1" t="s">
        <v>24</v>
      </c>
    </row>
    <row r="3" spans="1:12" x14ac:dyDescent="0.35">
      <c r="B3" s="21">
        <v>34.700000000000003</v>
      </c>
      <c r="C3" s="22">
        <v>50.3</v>
      </c>
      <c r="D3" s="23">
        <v>47.3</v>
      </c>
      <c r="F3" s="24" t="e">
        <f ca="1">standard(B3,$B$3:$D$8)</f>
        <v>#NAME?</v>
      </c>
      <c r="G3" s="25" t="e">
        <f ca="1">standard(C3,$B$3:$D$8)</f>
        <v>#NAME?</v>
      </c>
      <c r="H3" s="26" t="e">
        <f ca="1">standard(D3,$B$3:$D$8)</f>
        <v>#NAME?</v>
      </c>
      <c r="J3" s="24" t="e">
        <f ca="1">standard(B3,$B$3:$D$8,1,FALSE)</f>
        <v>#NAME?</v>
      </c>
      <c r="K3" s="25" t="e">
        <f ca="1">standard(C3,$B$3:$D$8,1,FALSE)</f>
        <v>#NAME?</v>
      </c>
      <c r="L3" s="26" t="e">
        <f ca="1">standard(D3,$B$3:$D$8,1,FALSE)</f>
        <v>#NAME?</v>
      </c>
    </row>
    <row r="4" spans="1:12" x14ac:dyDescent="0.35">
      <c r="B4" s="27">
        <v>23.7</v>
      </c>
      <c r="C4" s="28">
        <v>44.2</v>
      </c>
      <c r="D4" s="29">
        <v>39.4</v>
      </c>
      <c r="F4" s="30" t="e">
        <f ca="1">standard(B4,$B$3:$D$8)</f>
        <v>#NAME?</v>
      </c>
      <c r="G4" t="e">
        <f ca="1">standard(C4,$B$3:$D$8)</f>
        <v>#NAME?</v>
      </c>
      <c r="H4" s="31" t="e">
        <f ca="1">standard(D4,$B$3:$D$8)</f>
        <v>#NAME?</v>
      </c>
      <c r="J4" s="30" t="e">
        <f ca="1">standard(B4,$B$3:$D$8,1,FALSE)</f>
        <v>#NAME?</v>
      </c>
      <c r="K4" t="e">
        <f ca="1">standard(C4,$B$3:$D$8,1,FALSE)</f>
        <v>#NAME?</v>
      </c>
      <c r="L4" s="31" t="e">
        <f ca="1">standard(D4,$B$3:$D$8,1,FALSE)</f>
        <v>#NAME?</v>
      </c>
    </row>
    <row r="5" spans="1:12" x14ac:dyDescent="0.35">
      <c r="B5" s="27">
        <v>45.8</v>
      </c>
      <c r="C5" s="28">
        <v>39.9</v>
      </c>
      <c r="D5" s="29">
        <v>99.5</v>
      </c>
      <c r="F5" s="30" t="e">
        <f ca="1">standard(B5,$B$3:$D$8)</f>
        <v>#NAME?</v>
      </c>
      <c r="G5" t="e">
        <f ca="1">standard(C5,$B$3:$D$8)</f>
        <v>#NAME?</v>
      </c>
      <c r="H5" s="31" t="e">
        <f ca="1">standard(D5,$B$3:$D$8)</f>
        <v>#NAME?</v>
      </c>
      <c r="J5" s="30" t="e">
        <f ca="1">standard(B5,$B$3:$D$8,1,FALSE)</f>
        <v>#NAME?</v>
      </c>
      <c r="K5" t="e">
        <f ca="1">standard(C5,$B$3:$D$8,1,FALSE)</f>
        <v>#NAME?</v>
      </c>
      <c r="L5" s="31" t="e">
        <f ca="1">standard(D5,$B$3:$D$8,1,FALSE)</f>
        <v>#NAME?</v>
      </c>
    </row>
    <row r="6" spans="1:12" x14ac:dyDescent="0.35">
      <c r="B6" s="27">
        <v>37.5</v>
      </c>
      <c r="C6" s="28">
        <v>41.7</v>
      </c>
      <c r="D6" s="29">
        <v>52.8</v>
      </c>
      <c r="F6" s="30" t="e">
        <f ca="1">standard(B6,$B$3:$D$8)</f>
        <v>#NAME?</v>
      </c>
      <c r="G6" t="e">
        <f ca="1">standard(C6,$B$3:$D$8)</f>
        <v>#NAME?</v>
      </c>
      <c r="H6" s="31" t="e">
        <f ca="1">standard(D6,$B$3:$D$8)</f>
        <v>#NAME?</v>
      </c>
      <c r="J6" s="30" t="e">
        <f ca="1">standard(B6,$B$3:$D$8,1,FALSE)</f>
        <v>#NAME?</v>
      </c>
      <c r="K6" t="e">
        <f ca="1">standard(C6,$B$3:$D$8,1,FALSE)</f>
        <v>#NAME?</v>
      </c>
      <c r="L6" s="31" t="e">
        <f ca="1">standard(D6,$B$3:$D$8,1,FALSE)</f>
        <v>#NAME?</v>
      </c>
    </row>
    <row r="7" spans="1:12" x14ac:dyDescent="0.35">
      <c r="B7" s="27">
        <v>42.8</v>
      </c>
      <c r="C7" s="28">
        <v>36.1</v>
      </c>
      <c r="D7" s="29">
        <v>71.099999999999994</v>
      </c>
      <c r="F7" s="30" t="e">
        <f ca="1">standard(B7,$B$3:$D$8)</f>
        <v>#NAME?</v>
      </c>
      <c r="G7" t="e">
        <f ca="1">standard(C7,$B$3:$D$8)</f>
        <v>#NAME?</v>
      </c>
      <c r="H7" s="31" t="e">
        <f ca="1">standard(D7,$B$3:$D$8)</f>
        <v>#NAME?</v>
      </c>
      <c r="J7" s="30" t="e">
        <f ca="1">standard(B7,$B$3:$D$8,1,FALSE)</f>
        <v>#NAME?</v>
      </c>
      <c r="K7" t="e">
        <f ca="1">standard(C7,$B$3:$D$8,1,FALSE)</f>
        <v>#NAME?</v>
      </c>
      <c r="L7" s="31" t="e">
        <f ca="1">standard(D7,$B$3:$D$8,1,FALSE)</f>
        <v>#NAME?</v>
      </c>
    </row>
    <row r="8" spans="1:12" x14ac:dyDescent="0.35">
      <c r="B8" s="32">
        <v>10.6</v>
      </c>
      <c r="C8" s="33">
        <v>41.4</v>
      </c>
      <c r="D8" s="34">
        <v>66.599999999999994</v>
      </c>
      <c r="F8" s="35" t="e">
        <f ca="1">standard(B8,$B$3:$D$8)</f>
        <v>#NAME?</v>
      </c>
      <c r="G8" s="19" t="e">
        <f ca="1">standard(C8,$B$3:$D$8)</f>
        <v>#NAME?</v>
      </c>
      <c r="H8" s="36" t="e">
        <f ca="1">standard(D8,$B$3:$D$8)</f>
        <v>#NAME?</v>
      </c>
      <c r="J8" s="35" t="e">
        <f ca="1">standard(B8,$B$3:$D$8,1,FALSE)</f>
        <v>#NAME?</v>
      </c>
      <c r="K8" s="19" t="e">
        <f ca="1">standard(C8,$B$3:$D$8,1,FALSE)</f>
        <v>#NAME?</v>
      </c>
      <c r="L8" s="36" t="e">
        <f ca="1">standard(D8,$B$3:$D$8,1,FALSE)</f>
        <v>#NAME?</v>
      </c>
    </row>
    <row r="10" spans="1:12" x14ac:dyDescent="0.35">
      <c r="F10" t="s">
        <v>6</v>
      </c>
      <c r="G10" s="37">
        <f>AVERAGE(B3:D8)</f>
        <v>45.855555555555554</v>
      </c>
      <c r="J10" t="s">
        <v>25</v>
      </c>
      <c r="K10" s="38">
        <f>MEDIAN(B3:D8)</f>
        <v>42.25</v>
      </c>
    </row>
    <row r="11" spans="1:12" x14ac:dyDescent="0.35">
      <c r="F11" t="s">
        <v>8</v>
      </c>
      <c r="G11" s="39">
        <f>STDEV(B3:D8)</f>
        <v>19.043301191270327</v>
      </c>
      <c r="J11" t="s">
        <v>26</v>
      </c>
      <c r="K11" s="40">
        <f>QUARTILE(B3:D8,1)</f>
        <v>37.975000000000001</v>
      </c>
    </row>
    <row r="12" spans="1:12" x14ac:dyDescent="0.35">
      <c r="J12" t="s">
        <v>27</v>
      </c>
      <c r="K12" s="40">
        <f>QUARTILE(B3:D8,3)</f>
        <v>49.55</v>
      </c>
    </row>
    <row r="13" spans="1:12" x14ac:dyDescent="0.35">
      <c r="J13" t="s">
        <v>28</v>
      </c>
      <c r="K13" s="41" t="e">
        <f ca="1">IQR(B3:D8,FALSE)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Charles Zaiontz</cp:lastModifiedBy>
  <dcterms:created xsi:type="dcterms:W3CDTF">2023-07-02T14:01:12Z</dcterms:created>
  <dcterms:modified xsi:type="dcterms:W3CDTF">2024-09-28T08:56:34Z</dcterms:modified>
</cp:coreProperties>
</file>