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" documentId="13_ncr:1_{845F958C-54EE-4B58-879A-F862DB8C577F}" xr6:coauthVersionLast="47" xr6:coauthVersionMax="47" xr10:uidLastSave="{2124371C-3963-4947-ACA2-09BE59013E10}"/>
  <bookViews>
    <workbookView xWindow="-110" yWindow="-110" windowWidth="19420" windowHeight="10300" xr2:uid="{9AC97A5D-0175-4F62-8B15-BF621126941A}"/>
  </bookViews>
  <sheets>
    <sheet name="Title" sheetId="3" r:id="rId1"/>
    <sheet name="Webpage" sheetId="1" r:id="rId2"/>
    <sheet name="Full t-te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H19" i="2"/>
  <c r="I18" i="2"/>
  <c r="H18" i="2"/>
  <c r="S21" i="1"/>
  <c r="S20" i="1"/>
  <c r="S19" i="1"/>
  <c r="S18" i="1"/>
  <c r="S17" i="1"/>
  <c r="S15" i="1"/>
  <c r="S14" i="1"/>
  <c r="S11" i="1"/>
  <c r="N11" i="1"/>
  <c r="S10" i="1"/>
  <c r="N10" i="1"/>
  <c r="S9" i="1"/>
  <c r="S8" i="1"/>
  <c r="N8" i="1"/>
  <c r="S7" i="1"/>
  <c r="N7" i="1"/>
  <c r="S6" i="1"/>
  <c r="N6" i="1"/>
  <c r="S5" i="1"/>
  <c r="N5" i="1"/>
  <c r="Q14" i="1"/>
  <c r="Q15" i="1" l="1"/>
  <c r="Q17" i="1" l="1"/>
  <c r="Q18" i="1"/>
  <c r="Q19" i="1"/>
  <c r="Q20" i="1"/>
  <c r="Q21" i="1"/>
  <c r="M19" i="2"/>
  <c r="F19" i="2"/>
  <c r="G19" i="2"/>
  <c r="E19" i="2"/>
  <c r="M18" i="2"/>
  <c r="G18" i="2"/>
  <c r="F18" i="2"/>
  <c r="E18" i="2"/>
  <c r="I16" i="2"/>
  <c r="M14" i="2"/>
  <c r="L14" i="2"/>
  <c r="K14" i="2"/>
  <c r="J14" i="2"/>
  <c r="I14" i="2"/>
  <c r="H14" i="2"/>
  <c r="F14" i="2"/>
  <c r="G14" i="2"/>
  <c r="E14" i="2"/>
  <c r="M13" i="2"/>
  <c r="L13" i="2"/>
  <c r="I13" i="2"/>
  <c r="H13" i="2"/>
  <c r="G13" i="2"/>
  <c r="F13" i="2"/>
  <c r="E13" i="2"/>
  <c r="H9" i="2"/>
  <c r="G9" i="2"/>
  <c r="G8" i="2"/>
  <c r="F8" i="2"/>
  <c r="E8" i="2"/>
  <c r="G7" i="2"/>
  <c r="F7" i="2"/>
  <c r="E7" i="2"/>
  <c r="G13" i="1"/>
  <c r="I13" i="1" s="1"/>
  <c r="E13" i="1"/>
  <c r="E14" i="1" s="1"/>
  <c r="Q10" i="1"/>
  <c r="G9" i="1"/>
  <c r="Q8" i="1"/>
  <c r="L8" i="1"/>
  <c r="G8" i="1"/>
  <c r="F8" i="1"/>
  <c r="E8" i="1"/>
  <c r="Q7" i="1"/>
  <c r="Q9" i="1" s="1"/>
  <c r="G7" i="1"/>
  <c r="F7" i="1"/>
  <c r="H9" i="1" s="1"/>
  <c r="E7" i="1"/>
  <c r="Q6" i="1"/>
  <c r="Q5" i="1"/>
  <c r="Q11" i="1" s="1"/>
  <c r="L5" i="1"/>
  <c r="L18" i="2" l="1"/>
  <c r="L19" i="2"/>
  <c r="J19" i="2"/>
  <c r="K19" i="2"/>
  <c r="L6" i="1"/>
  <c r="L7" i="1" s="1"/>
  <c r="F13" i="1"/>
  <c r="G14" i="1"/>
  <c r="I14" i="1" s="1"/>
  <c r="L10" i="1" l="1"/>
  <c r="L11" i="1" s="1"/>
  <c r="I9" i="1"/>
  <c r="H13" i="1"/>
  <c r="F14" i="1"/>
  <c r="H14" i="1" s="1"/>
</calcChain>
</file>

<file path=xl/sharedStrings.xml><?xml version="1.0" encoding="utf-8"?>
<sst xmlns="http://schemas.openxmlformats.org/spreadsheetml/2006/main" count="93" uniqueCount="51">
  <si>
    <t>Correlation and t-test</t>
  </si>
  <si>
    <t>x</t>
  </si>
  <si>
    <t>y</t>
  </si>
  <si>
    <t>T Test: Two Independent Samples</t>
  </si>
  <si>
    <t>Correlation Test</t>
  </si>
  <si>
    <t>Point biserial correlation</t>
  </si>
  <si>
    <t>SUMMARY</t>
  </si>
  <si>
    <t xml:space="preserve">r </t>
  </si>
  <si>
    <t>m1</t>
  </si>
  <si>
    <t>Groups</t>
  </si>
  <si>
    <t>Count</t>
  </si>
  <si>
    <t>Mean</t>
  </si>
  <si>
    <t>Variance</t>
  </si>
  <si>
    <t>Cohen d</t>
  </si>
  <si>
    <t>effect r</t>
  </si>
  <si>
    <r>
      <t>s</t>
    </r>
    <r>
      <rPr>
        <vertAlign val="subscript"/>
        <sz val="11"/>
        <color theme="1"/>
        <rFont val="Calibri"/>
        <family val="2"/>
        <scheme val="minor"/>
      </rPr>
      <t>r</t>
    </r>
  </si>
  <si>
    <t>m0</t>
  </si>
  <si>
    <t>Group 1</t>
  </si>
  <si>
    <t xml:space="preserve">t </t>
  </si>
  <si>
    <t>n1</t>
  </si>
  <si>
    <t>Group 2</t>
  </si>
  <si>
    <t xml:space="preserve">df </t>
  </si>
  <si>
    <t>n0</t>
  </si>
  <si>
    <t>Pooled</t>
  </si>
  <si>
    <t>alpha</t>
  </si>
  <si>
    <t>n</t>
  </si>
  <si>
    <t>p-value</t>
  </si>
  <si>
    <t>s</t>
  </si>
  <si>
    <t>T TEST: Equal Variances</t>
  </si>
  <si>
    <t>Alpha</t>
  </si>
  <si>
    <t>sig</t>
  </si>
  <si>
    <t>r</t>
  </si>
  <si>
    <t xml:space="preserve"> </t>
  </si>
  <si>
    <t>std err</t>
  </si>
  <si>
    <t>t-stat</t>
  </si>
  <si>
    <t>df</t>
  </si>
  <si>
    <t>t-crit</t>
  </si>
  <si>
    <t>One Tail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</si>
  <si>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</si>
  <si>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Two Tail</t>
  </si>
  <si>
    <t>n2</t>
  </si>
  <si>
    <t>d</t>
  </si>
  <si>
    <t>Hyp Mean Diff</t>
  </si>
  <si>
    <t>lower</t>
  </si>
  <si>
    <t>upper</t>
  </si>
  <si>
    <t>T TEST: Unequal Variances</t>
  </si>
  <si>
    <t>Effect r</t>
  </si>
  <si>
    <t>Real Statistics Using Excel</t>
  </si>
  <si>
    <t>Correlation in Relationship to t-test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</si>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</sst>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44B4-99C4-408D-BC7F-154DC872715D}">
  <sheetPr codeName="Sheet3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47</v>
      </c>
    </row>
    <row r="2" spans="1:13" x14ac:dyDescent="0.35">
      <c r="A2" t="s">
        <v>48</v>
      </c>
    </row>
    <row r="4" spans="1:13" x14ac:dyDescent="0.35">
      <c r="A4" t="s">
        <v>49</v>
      </c>
      <c r="B4" s="13">
        <v>45510</v>
      </c>
    </row>
    <row r="6" spans="1:13" x14ac:dyDescent="0.35">
      <c r="A6" s="14" t="s">
        <v>50</v>
      </c>
    </row>
    <row r="10" spans="1:13" ht="18.5" x14ac:dyDescent="0.45">
      <c r="M10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09C1-51FD-480B-8F89-CAB1020B1984}">
  <sheetPr codeName="Sheet1"/>
  <dimension ref="A1:S27"/>
  <sheetViews>
    <sheetView zoomScaleNormal="100" workbookViewId="0"/>
  </sheetViews>
  <sheetFormatPr defaultRowHeight="14.5" x14ac:dyDescent="0.35"/>
  <cols>
    <col min="1" max="3" width="5.26953125" customWidth="1"/>
    <col min="10" max="10" width="5.26953125" customWidth="1"/>
    <col min="13" max="13" width="3.453125" customWidth="1"/>
    <col min="14" max="14" width="21.90625" customWidth="1"/>
    <col min="16" max="16" width="7" customWidth="1"/>
    <col min="18" max="18" width="3.54296875" customWidth="1"/>
    <col min="19" max="19" width="43.36328125" customWidth="1"/>
  </cols>
  <sheetData>
    <row r="1" spans="1:19" x14ac:dyDescent="0.35">
      <c r="A1" s="1" t="s">
        <v>0</v>
      </c>
    </row>
    <row r="3" spans="1:19" x14ac:dyDescent="0.35">
      <c r="A3" s="2" t="s">
        <v>1</v>
      </c>
      <c r="B3" s="2" t="s">
        <v>2</v>
      </c>
      <c r="D3" t="s">
        <v>3</v>
      </c>
      <c r="K3" t="s">
        <v>4</v>
      </c>
      <c r="P3" t="s">
        <v>5</v>
      </c>
    </row>
    <row r="4" spans="1:19" x14ac:dyDescent="0.35">
      <c r="A4" s="3">
        <v>23</v>
      </c>
      <c r="B4" s="3">
        <v>1</v>
      </c>
    </row>
    <row r="5" spans="1:19" ht="15" thickBot="1" x14ac:dyDescent="0.4">
      <c r="A5" s="3">
        <v>15</v>
      </c>
      <c r="B5" s="3">
        <v>1</v>
      </c>
      <c r="D5" t="s">
        <v>6</v>
      </c>
      <c r="K5" t="s">
        <v>7</v>
      </c>
      <c r="L5" s="4">
        <f>CORREL(A4:A27,B4:B27)</f>
        <v>2.1402925123634755E-2</v>
      </c>
      <c r="N5" s="5" t="e">
        <f ca="1">FTEXT(L5)</f>
        <v>#NAME?</v>
      </c>
      <c r="P5" t="s">
        <v>8</v>
      </c>
      <c r="Q5" s="4">
        <f>AVERAGE(A4:A15)</f>
        <v>18.5</v>
      </c>
      <c r="S5" t="e">
        <f ca="1">FTEXT(Q5)</f>
        <v>#NAME?</v>
      </c>
    </row>
    <row r="6" spans="1:19" ht="15" customHeight="1" thickTop="1" x14ac:dyDescent="0.45">
      <c r="A6" s="3">
        <v>16</v>
      </c>
      <c r="B6" s="3">
        <v>1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46</v>
      </c>
      <c r="K6" t="s">
        <v>15</v>
      </c>
      <c r="L6" s="7">
        <f>SQRT((1-L5^2)/L8)</f>
        <v>0.21315187871521352</v>
      </c>
      <c r="N6" s="5" t="e">
        <f ca="1">FTEXT(L6)</f>
        <v>#NAME?</v>
      </c>
      <c r="P6" t="s">
        <v>16</v>
      </c>
      <c r="Q6" s="7">
        <f>AVERAGE(A16:A27)</f>
        <v>18.333333333333332</v>
      </c>
      <c r="S6" t="e">
        <f ca="1">FTEXT(Q6)</f>
        <v>#NAME?</v>
      </c>
    </row>
    <row r="7" spans="1:19" x14ac:dyDescent="0.35">
      <c r="A7" s="3">
        <v>25</v>
      </c>
      <c r="B7" s="3">
        <v>1</v>
      </c>
      <c r="D7" t="s">
        <v>17</v>
      </c>
      <c r="E7">
        <f>COUNT(A4:A15)</f>
        <v>12</v>
      </c>
      <c r="F7">
        <f>AVERAGE(A4:A15)</f>
        <v>18.5</v>
      </c>
      <c r="G7">
        <f>VAR(A4:A15)</f>
        <v>15.181818181818182</v>
      </c>
      <c r="K7" t="s">
        <v>18</v>
      </c>
      <c r="L7" s="7">
        <f>(L5-0)/L6</f>
        <v>0.10041161847900307</v>
      </c>
      <c r="N7" s="5" t="e">
        <f ca="1">FTEXT(L7)</f>
        <v>#NAME?</v>
      </c>
      <c r="P7" t="s">
        <v>19</v>
      </c>
      <c r="Q7" s="7">
        <f>COUNT(A4:A15)</f>
        <v>12</v>
      </c>
      <c r="S7" t="e">
        <f ca="1">FTEXT(Q7)</f>
        <v>#NAME?</v>
      </c>
    </row>
    <row r="8" spans="1:19" x14ac:dyDescent="0.35">
      <c r="A8" s="3">
        <v>20</v>
      </c>
      <c r="B8" s="3">
        <v>1</v>
      </c>
      <c r="D8" t="s">
        <v>20</v>
      </c>
      <c r="E8">
        <f>COUNT(A16:A27)</f>
        <v>12</v>
      </c>
      <c r="F8">
        <f>AVERAGE(A16:A27)</f>
        <v>18.333333333333332</v>
      </c>
      <c r="G8">
        <f>VAR(A16:A27)</f>
        <v>17.878787878787865</v>
      </c>
      <c r="K8" t="s">
        <v>21</v>
      </c>
      <c r="L8" s="7">
        <f>COUNT(A4:A27)-2</f>
        <v>22</v>
      </c>
      <c r="N8" s="5" t="e">
        <f ca="1">FTEXT(L8)</f>
        <v>#NAME?</v>
      </c>
      <c r="P8" t="s">
        <v>22</v>
      </c>
      <c r="Q8" s="7">
        <f>COUNT(A16:A27)</f>
        <v>12</v>
      </c>
      <c r="S8" t="e">
        <f ca="1">FTEXT(Q8)</f>
        <v>#NAME?</v>
      </c>
    </row>
    <row r="9" spans="1:19" x14ac:dyDescent="0.35">
      <c r="A9" s="3">
        <v>17</v>
      </c>
      <c r="B9" s="3">
        <v>1</v>
      </c>
      <c r="D9" s="8" t="s">
        <v>23</v>
      </c>
      <c r="E9" s="8"/>
      <c r="F9" s="8"/>
      <c r="G9" s="8">
        <f>((E7-1)*G7+(E8-1)*G8)/(E7+E8-2)</f>
        <v>16.530303030303024</v>
      </c>
      <c r="H9" s="8">
        <f>ABS(F7-F8-H5)/SQRT(G9)</f>
        <v>4.099287158676293E-2</v>
      </c>
      <c r="I9" s="8">
        <f>SQRT(F13^2/(F13^2+G13))</f>
        <v>2.1402925123634911E-2</v>
      </c>
      <c r="K9" t="s">
        <v>24</v>
      </c>
      <c r="L9" s="7">
        <v>0.05</v>
      </c>
      <c r="N9" s="5"/>
      <c r="P9" t="s">
        <v>25</v>
      </c>
      <c r="Q9" s="7">
        <f>Q7+Q8</f>
        <v>24</v>
      </c>
      <c r="S9" t="e">
        <f ca="1">FTEXT(Q9)</f>
        <v>#NAME?</v>
      </c>
    </row>
    <row r="10" spans="1:19" x14ac:dyDescent="0.35">
      <c r="A10" s="3">
        <v>18</v>
      </c>
      <c r="B10" s="3">
        <v>1</v>
      </c>
      <c r="K10" t="s">
        <v>26</v>
      </c>
      <c r="L10" s="7">
        <f>_xlfn.T.DIST.2T(L7,L8)</f>
        <v>0.9209269970296301</v>
      </c>
      <c r="N10" s="5" t="e">
        <f ca="1">FTEXT(L10)</f>
        <v>#NAME?</v>
      </c>
      <c r="P10" t="s">
        <v>27</v>
      </c>
      <c r="Q10" s="7">
        <f>_xlfn.STDEV.S(A4:A27)</f>
        <v>3.9772906079025874</v>
      </c>
      <c r="S10" t="e">
        <f ca="1">FTEXT(Q10)</f>
        <v>#NAME?</v>
      </c>
    </row>
    <row r="11" spans="1:19" ht="15" thickBot="1" x14ac:dyDescent="0.4">
      <c r="A11" s="3">
        <v>14</v>
      </c>
      <c r="B11" s="3">
        <v>1</v>
      </c>
      <c r="D11" t="s">
        <v>28</v>
      </c>
      <c r="H11" t="s">
        <v>29</v>
      </c>
      <c r="I11">
        <v>0.05</v>
      </c>
      <c r="K11" t="s">
        <v>30</v>
      </c>
      <c r="L11" s="9" t="str">
        <f>IF(L10&lt;L9,"yes","no")</f>
        <v>no</v>
      </c>
      <c r="N11" s="5" t="e">
        <f ca="1">FTEXT(L11)</f>
        <v>#NAME?</v>
      </c>
      <c r="P11" t="s">
        <v>31</v>
      </c>
      <c r="Q11" s="10">
        <f>(Q5-Q6)/Q10*SQRT(Q7*Q8/(Q9*(Q9-1)))</f>
        <v>2.1402925123634918E-2</v>
      </c>
      <c r="S11" t="e">
        <f ca="1">FTEXT(Q11)</f>
        <v>#NAME?</v>
      </c>
    </row>
    <row r="12" spans="1:19" ht="15" thickTop="1" x14ac:dyDescent="0.35">
      <c r="A12" s="3">
        <v>12</v>
      </c>
      <c r="B12" s="3">
        <v>1</v>
      </c>
      <c r="D12" s="6" t="s">
        <v>32</v>
      </c>
      <c r="E12" s="6" t="s">
        <v>33</v>
      </c>
      <c r="F12" s="6" t="s">
        <v>34</v>
      </c>
      <c r="G12" s="6" t="s">
        <v>35</v>
      </c>
      <c r="H12" s="6" t="s">
        <v>26</v>
      </c>
      <c r="I12" s="6" t="s">
        <v>36</v>
      </c>
    </row>
    <row r="13" spans="1:19" ht="14.25" customHeight="1" x14ac:dyDescent="0.35">
      <c r="A13" s="3">
        <v>19</v>
      </c>
      <c r="B13" s="3">
        <v>1</v>
      </c>
      <c r="D13" t="s">
        <v>37</v>
      </c>
      <c r="E13">
        <f>SQRT(G9*(1/E7+1/E8))</f>
        <v>1.6598344812210957</v>
      </c>
      <c r="F13">
        <f>(ABS(F7-F8))/E13</f>
        <v>0.1004116184790038</v>
      </c>
      <c r="G13">
        <f>E7+E8-2</f>
        <v>22</v>
      </c>
      <c r="H13">
        <f>TDIST(F13,G13,1)</f>
        <v>0.46046349851481477</v>
      </c>
      <c r="I13">
        <f>TINV(I11*2,G13)</f>
        <v>1.7171443743802424</v>
      </c>
    </row>
    <row r="14" spans="1:19" ht="16.5" x14ac:dyDescent="0.35">
      <c r="A14" s="3">
        <v>21</v>
      </c>
      <c r="B14" s="3">
        <v>1</v>
      </c>
      <c r="D14" s="11" t="s">
        <v>39</v>
      </c>
      <c r="E14" s="11">
        <f>E13</f>
        <v>1.6598344812210957</v>
      </c>
      <c r="F14" s="11">
        <f>F13</f>
        <v>0.1004116184790038</v>
      </c>
      <c r="G14" s="11">
        <f>G13</f>
        <v>22</v>
      </c>
      <c r="H14" s="11">
        <f>TDIST(F14,G14,2)</f>
        <v>0.92092699702962955</v>
      </c>
      <c r="I14" s="11">
        <f>TINV(I11,G14)</f>
        <v>2.0738730679040258</v>
      </c>
      <c r="P14" t="s">
        <v>38</v>
      </c>
      <c r="Q14" s="4">
        <f>L7^2/(L7^2+L8)</f>
        <v>4.5808520384791571E-4</v>
      </c>
      <c r="S14" s="5" t="e">
        <f ca="1">FTEXT(Q14)</f>
        <v>#NAME?</v>
      </c>
    </row>
    <row r="15" spans="1:19" x14ac:dyDescent="0.35">
      <c r="A15" s="3">
        <v>22</v>
      </c>
      <c r="B15" s="3">
        <v>1</v>
      </c>
      <c r="P15" t="s">
        <v>31</v>
      </c>
      <c r="Q15" s="10">
        <f>SQRT(Q14)</f>
        <v>2.1402925123634751E-2</v>
      </c>
      <c r="S15" s="5" t="e">
        <f ca="1">FTEXT(Q15)</f>
        <v>#NAME?</v>
      </c>
    </row>
    <row r="16" spans="1:19" ht="15" customHeight="1" x14ac:dyDescent="0.35">
      <c r="A16" s="3">
        <v>16</v>
      </c>
      <c r="B16" s="3">
        <v>0</v>
      </c>
      <c r="S16" s="5"/>
    </row>
    <row r="17" spans="1:19" ht="16.5" x14ac:dyDescent="0.35">
      <c r="A17" s="3">
        <v>21</v>
      </c>
      <c r="B17" s="3">
        <v>0</v>
      </c>
      <c r="P17" t="s">
        <v>38</v>
      </c>
      <c r="Q17" s="4">
        <f>Q14</f>
        <v>4.5808520384791571E-4</v>
      </c>
      <c r="S17" s="5" t="e">
        <f ca="1">FTEXT(Q17)</f>
        <v>#NAME?</v>
      </c>
    </row>
    <row r="18" spans="1:19" x14ac:dyDescent="0.35">
      <c r="A18" s="3">
        <v>16</v>
      </c>
      <c r="B18" s="3">
        <v>0</v>
      </c>
      <c r="P18" t="s">
        <v>19</v>
      </c>
      <c r="Q18" s="7">
        <f>COUNTIF(B4:B27,1)</f>
        <v>12</v>
      </c>
      <c r="S18" s="5" t="e">
        <f ca="1">FTEXT(Q18)</f>
        <v>#NAME?</v>
      </c>
    </row>
    <row r="19" spans="1:19" x14ac:dyDescent="0.35">
      <c r="A19" s="3">
        <v>11</v>
      </c>
      <c r="B19" s="3">
        <v>0</v>
      </c>
      <c r="P19" t="s">
        <v>40</v>
      </c>
      <c r="Q19" s="7">
        <f>COUNTIF(B4:B27,0)</f>
        <v>12</v>
      </c>
      <c r="S19" s="5" t="e">
        <f ca="1">FTEXT(Q19)</f>
        <v>#NAME?</v>
      </c>
    </row>
    <row r="20" spans="1:19" x14ac:dyDescent="0.35">
      <c r="A20" s="3">
        <v>24</v>
      </c>
      <c r="B20" s="3">
        <v>0</v>
      </c>
      <c r="P20" t="s">
        <v>35</v>
      </c>
      <c r="Q20" s="7">
        <f>L8</f>
        <v>22</v>
      </c>
      <c r="S20" s="5" t="e">
        <f ca="1">FTEXT(Q20)</f>
        <v>#NAME?</v>
      </c>
    </row>
    <row r="21" spans="1:19" x14ac:dyDescent="0.35">
      <c r="A21" s="3">
        <v>21</v>
      </c>
      <c r="B21" s="3">
        <v>0</v>
      </c>
      <c r="P21" t="s">
        <v>41</v>
      </c>
      <c r="Q21" s="10">
        <f>SQRT((Q20*(Q18+Q19)*Q17)/(Q18*Q19*(1-Q17)))</f>
        <v>4.0992871586762639E-2</v>
      </c>
      <c r="S21" s="5" t="e">
        <f ca="1">FTEXT(Q21)</f>
        <v>#NAME?</v>
      </c>
    </row>
    <row r="22" spans="1:19" x14ac:dyDescent="0.35">
      <c r="A22" s="3">
        <v>18</v>
      </c>
      <c r="B22" s="3">
        <v>0</v>
      </c>
    </row>
    <row r="23" spans="1:19" x14ac:dyDescent="0.35">
      <c r="A23" s="3">
        <v>15</v>
      </c>
      <c r="B23" s="3">
        <v>0</v>
      </c>
    </row>
    <row r="24" spans="1:19" x14ac:dyDescent="0.35">
      <c r="A24" s="3">
        <v>19</v>
      </c>
      <c r="B24" s="3">
        <v>0</v>
      </c>
    </row>
    <row r="25" spans="1:19" x14ac:dyDescent="0.35">
      <c r="A25" s="3">
        <v>22</v>
      </c>
      <c r="B25" s="3">
        <v>0</v>
      </c>
    </row>
    <row r="26" spans="1:19" x14ac:dyDescent="0.35">
      <c r="A26" s="3">
        <v>13</v>
      </c>
      <c r="B26" s="3">
        <v>0</v>
      </c>
    </row>
    <row r="27" spans="1:19" x14ac:dyDescent="0.35">
      <c r="A27" s="12">
        <v>24</v>
      </c>
      <c r="B27" s="12">
        <v>0</v>
      </c>
    </row>
  </sheetData>
  <pageMargins left="0.7" right="0.7" top="0.75" bottom="0.75" header="0.3" footer="0.3"/>
  <ignoredErrors>
    <ignoredError sqref="E7:G8 Q5:Q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8E8F-3799-4F3B-9C6A-715C64D579FE}">
  <sheetPr codeName="Sheet2"/>
  <dimension ref="A1:M27"/>
  <sheetViews>
    <sheetView workbookViewId="0"/>
  </sheetViews>
  <sheetFormatPr defaultRowHeight="14.5" x14ac:dyDescent="0.35"/>
  <cols>
    <col min="1" max="2" width="5.26953125" customWidth="1"/>
  </cols>
  <sheetData>
    <row r="1" spans="1:13" x14ac:dyDescent="0.35">
      <c r="A1" s="1" t="s">
        <v>0</v>
      </c>
    </row>
    <row r="3" spans="1:13" x14ac:dyDescent="0.35">
      <c r="A3" s="2" t="s">
        <v>1</v>
      </c>
      <c r="B3" s="2" t="s">
        <v>2</v>
      </c>
      <c r="D3" t="s">
        <v>3</v>
      </c>
    </row>
    <row r="4" spans="1:13" x14ac:dyDescent="0.35">
      <c r="A4" s="3">
        <v>23</v>
      </c>
      <c r="B4" s="3">
        <v>1</v>
      </c>
    </row>
    <row r="5" spans="1:13" ht="15" thickBot="1" x14ac:dyDescent="0.4">
      <c r="A5" s="3">
        <v>15</v>
      </c>
      <c r="B5" s="3">
        <v>1</v>
      </c>
      <c r="D5" t="s">
        <v>6</v>
      </c>
      <c r="G5" t="s">
        <v>42</v>
      </c>
      <c r="H5">
        <v>0</v>
      </c>
    </row>
    <row r="6" spans="1:13" ht="15" thickTop="1" x14ac:dyDescent="0.35">
      <c r="A6" s="3">
        <v>16</v>
      </c>
      <c r="B6" s="3">
        <v>1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</row>
    <row r="7" spans="1:13" x14ac:dyDescent="0.35">
      <c r="A7" s="3">
        <v>25</v>
      </c>
      <c r="B7" s="3">
        <v>1</v>
      </c>
      <c r="D7" t="s">
        <v>17</v>
      </c>
      <c r="E7">
        <f>COUNT(A4:A15)</f>
        <v>12</v>
      </c>
      <c r="F7">
        <f>AVERAGE(A4:A15)</f>
        <v>18.5</v>
      </c>
      <c r="G7">
        <f>_xlfn.VAR.S(A4:A15)</f>
        <v>15.181818181818182</v>
      </c>
    </row>
    <row r="8" spans="1:13" x14ac:dyDescent="0.35">
      <c r="A8" s="3">
        <v>20</v>
      </c>
      <c r="B8" s="3">
        <v>1</v>
      </c>
      <c r="D8" t="s">
        <v>20</v>
      </c>
      <c r="E8">
        <f>COUNT(A16:A27)</f>
        <v>12</v>
      </c>
      <c r="F8">
        <f>AVERAGE(A16:A27)</f>
        <v>18.333333333333332</v>
      </c>
      <c r="G8">
        <f>_xlfn.VAR.S(A16:A27)</f>
        <v>17.878787878787865</v>
      </c>
    </row>
    <row r="9" spans="1:13" x14ac:dyDescent="0.35">
      <c r="A9" s="3">
        <v>17</v>
      </c>
      <c r="B9" s="3">
        <v>1</v>
      </c>
      <c r="D9" s="8" t="s">
        <v>23</v>
      </c>
      <c r="E9" s="8"/>
      <c r="F9" s="8"/>
      <c r="G9" s="8">
        <f>((E7-1)*G7+(E8-1)*G8)/(E7+E8-2)</f>
        <v>16.530303030303024</v>
      </c>
      <c r="H9" s="8">
        <f>ABS(F7-F8-H5)/SQRT(G9)</f>
        <v>4.099287158676293E-2</v>
      </c>
    </row>
    <row r="10" spans="1:13" x14ac:dyDescent="0.35">
      <c r="A10" s="3">
        <v>18</v>
      </c>
      <c r="B10" s="3">
        <v>1</v>
      </c>
    </row>
    <row r="11" spans="1:13" ht="15" thickBot="1" x14ac:dyDescent="0.4">
      <c r="A11" s="3">
        <v>14</v>
      </c>
      <c r="B11" s="3">
        <v>1</v>
      </c>
      <c r="D11" t="s">
        <v>28</v>
      </c>
      <c r="H11" t="s">
        <v>29</v>
      </c>
      <c r="I11">
        <v>0.05</v>
      </c>
    </row>
    <row r="12" spans="1:13" ht="15" thickTop="1" x14ac:dyDescent="0.35">
      <c r="A12" s="3">
        <v>12</v>
      </c>
      <c r="B12" s="3">
        <v>1</v>
      </c>
      <c r="D12" s="6" t="s">
        <v>32</v>
      </c>
      <c r="E12" s="6" t="s">
        <v>33</v>
      </c>
      <c r="F12" s="6" t="s">
        <v>34</v>
      </c>
      <c r="G12" s="6" t="s">
        <v>35</v>
      </c>
      <c r="H12" s="6" t="s">
        <v>26</v>
      </c>
      <c r="I12" s="6" t="s">
        <v>36</v>
      </c>
      <c r="J12" s="6" t="s">
        <v>43</v>
      </c>
      <c r="K12" s="6" t="s">
        <v>44</v>
      </c>
      <c r="L12" s="6" t="s">
        <v>30</v>
      </c>
      <c r="M12" s="6" t="s">
        <v>14</v>
      </c>
    </row>
    <row r="13" spans="1:13" x14ac:dyDescent="0.35">
      <c r="A13" s="3">
        <v>19</v>
      </c>
      <c r="B13" s="3">
        <v>1</v>
      </c>
      <c r="D13" t="s">
        <v>37</v>
      </c>
      <c r="E13">
        <f>SQRT(G9*(1/E7+1/E8))</f>
        <v>1.6598344812210957</v>
      </c>
      <c r="F13">
        <f>(ABS(F7-F8-H5))/E13</f>
        <v>0.1004116184790038</v>
      </c>
      <c r="G13">
        <f>E7+E8-2</f>
        <v>22</v>
      </c>
      <c r="H13">
        <f>_xlfn.T.DIST.RT(F13,G13)</f>
        <v>0.46046349851481477</v>
      </c>
      <c r="I13">
        <f>_xlfn.T.INV.2T(I11*2,G13)</f>
        <v>1.7171443743802424</v>
      </c>
      <c r="L13" s="3" t="str">
        <f>IF(H13&lt;I11,"yes","no")</f>
        <v>no</v>
      </c>
      <c r="M13">
        <f>SQRT(F13^2/(F13^2+G13))</f>
        <v>2.1402925123634911E-2</v>
      </c>
    </row>
    <row r="14" spans="1:13" x14ac:dyDescent="0.35">
      <c r="A14" s="3">
        <v>21</v>
      </c>
      <c r="B14" s="3">
        <v>1</v>
      </c>
      <c r="D14" t="s">
        <v>39</v>
      </c>
      <c r="E14">
        <f>E13</f>
        <v>1.6598344812210957</v>
      </c>
      <c r="F14">
        <f t="shared" ref="F14:G14" si="0">F13</f>
        <v>0.1004116184790038</v>
      </c>
      <c r="G14">
        <f t="shared" si="0"/>
        <v>22</v>
      </c>
      <c r="H14">
        <f>_xlfn.T.DIST.2T(F14,G14)</f>
        <v>0.92092699702962955</v>
      </c>
      <c r="I14">
        <f>_xlfn.T.INV.2T(I11,G14)</f>
        <v>2.0738730679040258</v>
      </c>
      <c r="J14">
        <f>(F7-F8)-I14*E14</f>
        <v>-3.2756193611162128</v>
      </c>
      <c r="K14">
        <f>(F7-F8)+I14*E14</f>
        <v>3.6089526944495485</v>
      </c>
      <c r="L14" s="3" t="str">
        <f>IF(H14&lt;I11,"yes","no")</f>
        <v>no</v>
      </c>
      <c r="M14">
        <f>M13</f>
        <v>2.1402925123634911E-2</v>
      </c>
    </row>
    <row r="15" spans="1:13" x14ac:dyDescent="0.35">
      <c r="A15" s="3">
        <v>22</v>
      </c>
      <c r="B15" s="3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" thickBot="1" x14ac:dyDescent="0.4">
      <c r="A16" s="3">
        <v>16</v>
      </c>
      <c r="B16" s="3">
        <v>0</v>
      </c>
      <c r="D16" t="s">
        <v>45</v>
      </c>
      <c r="H16" t="s">
        <v>29</v>
      </c>
      <c r="I16">
        <f>I11</f>
        <v>0.05</v>
      </c>
    </row>
    <row r="17" spans="1:13" ht="15" thickTop="1" x14ac:dyDescent="0.35">
      <c r="A17" s="3">
        <v>21</v>
      </c>
      <c r="B17" s="3">
        <v>0</v>
      </c>
      <c r="D17" s="6" t="s">
        <v>32</v>
      </c>
      <c r="E17" s="6" t="s">
        <v>33</v>
      </c>
      <c r="F17" s="6" t="s">
        <v>34</v>
      </c>
      <c r="G17" s="6" t="s">
        <v>35</v>
      </c>
      <c r="H17" s="6" t="s">
        <v>26</v>
      </c>
      <c r="I17" s="6" t="s">
        <v>36</v>
      </c>
      <c r="J17" s="6" t="s">
        <v>43</v>
      </c>
      <c r="K17" s="6" t="s">
        <v>44</v>
      </c>
      <c r="L17" s="6" t="s">
        <v>30</v>
      </c>
      <c r="M17" s="6" t="s">
        <v>14</v>
      </c>
    </row>
    <row r="18" spans="1:13" x14ac:dyDescent="0.35">
      <c r="A18" s="3">
        <v>16</v>
      </c>
      <c r="B18" s="3">
        <v>0</v>
      </c>
      <c r="D18" t="s">
        <v>37</v>
      </c>
      <c r="E18">
        <f>SQRT(G7/E7+G8/E8)</f>
        <v>1.6598344812210957</v>
      </c>
      <c r="F18">
        <f>(ABS(F7-F8-H5))/E18</f>
        <v>0.1004116184790038</v>
      </c>
      <c r="G18">
        <f>(G7/E7+G8/E8)^2/((G7/E7)^2/(E7-1)+(G8/E8)^2/(E8-1))</f>
        <v>21.854563754692446</v>
      </c>
      <c r="H18" t="e">
        <f ca="1">T_DIST_RT(F18,G18)</f>
        <v>#NAME?</v>
      </c>
      <c r="I18" t="e">
        <f ca="1">T_INV(1-I16,G18)</f>
        <v>#NAME?</v>
      </c>
      <c r="L18" s="3" t="e">
        <f ca="1">IF(H18&lt;I16,"yes","no")</f>
        <v>#NAME?</v>
      </c>
      <c r="M18">
        <f>SQRT(F18^2/(F18^2+G18))</f>
        <v>2.1473989661303275E-2</v>
      </c>
    </row>
    <row r="19" spans="1:13" x14ac:dyDescent="0.35">
      <c r="A19" s="3">
        <v>11</v>
      </c>
      <c r="B19" s="3">
        <v>0</v>
      </c>
      <c r="D19" t="s">
        <v>39</v>
      </c>
      <c r="E19">
        <f>E18</f>
        <v>1.6598344812210957</v>
      </c>
      <c r="F19">
        <f t="shared" ref="F19:G19" si="1">F18</f>
        <v>0.1004116184790038</v>
      </c>
      <c r="G19">
        <f t="shared" si="1"/>
        <v>21.854563754692446</v>
      </c>
      <c r="H19" t="e">
        <f ca="1">T_DIST_2T(F19,G19)</f>
        <v>#NAME?</v>
      </c>
      <c r="I19" t="e">
        <f ca="1">T_INV_2T(I16,G19)</f>
        <v>#NAME?</v>
      </c>
      <c r="J19" t="e">
        <f ca="1">(F7-F8)-I19*E19</f>
        <v>#NAME?</v>
      </c>
      <c r="K19" t="e">
        <f ca="1">(F7-F8)+I19*E19</f>
        <v>#NAME?</v>
      </c>
      <c r="L19" s="3" t="e">
        <f ca="1">IF(H19&lt;I16,"yes","no")</f>
        <v>#NAME?</v>
      </c>
      <c r="M19">
        <f>M18</f>
        <v>2.1473989661303275E-2</v>
      </c>
    </row>
    <row r="20" spans="1:13" x14ac:dyDescent="0.35">
      <c r="A20" s="3">
        <v>24</v>
      </c>
      <c r="B20" s="3"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35">
      <c r="A21" s="3">
        <v>21</v>
      </c>
      <c r="B21" s="3">
        <v>0</v>
      </c>
    </row>
    <row r="22" spans="1:13" x14ac:dyDescent="0.35">
      <c r="A22" s="3">
        <v>18</v>
      </c>
      <c r="B22" s="3">
        <v>0</v>
      </c>
    </row>
    <row r="23" spans="1:13" x14ac:dyDescent="0.35">
      <c r="A23" s="3">
        <v>15</v>
      </c>
      <c r="B23" s="3">
        <v>0</v>
      </c>
    </row>
    <row r="24" spans="1:13" x14ac:dyDescent="0.35">
      <c r="A24" s="3">
        <v>19</v>
      </c>
      <c r="B24" s="3">
        <v>0</v>
      </c>
    </row>
    <row r="25" spans="1:13" x14ac:dyDescent="0.35">
      <c r="A25" s="3">
        <v>22</v>
      </c>
      <c r="B25" s="3">
        <v>0</v>
      </c>
    </row>
    <row r="26" spans="1:13" x14ac:dyDescent="0.35">
      <c r="A26" s="3">
        <v>13</v>
      </c>
      <c r="B26" s="3">
        <v>0</v>
      </c>
    </row>
    <row r="27" spans="1:13" x14ac:dyDescent="0.35">
      <c r="A27" s="12">
        <v>24</v>
      </c>
      <c r="B27" s="12">
        <v>0</v>
      </c>
    </row>
  </sheetData>
  <pageMargins left="0.7" right="0.7" top="0.75" bottom="0.75" header="0.3" footer="0.3"/>
  <ignoredErrors>
    <ignoredError sqref="E7:F8 G7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Webpage</vt:lpstr>
      <vt:lpstr>Full t-test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2022-06-02T09:16:19Z</dcterms:created>
  <dcterms:modified xsi:type="dcterms:W3CDTF">2024-08-06T09:11:04Z</dcterms:modified>
</cp:coreProperties>
</file>