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AED6B606-CF1E-422B-B449-4AC4634A30E4}" xr6:coauthVersionLast="47" xr6:coauthVersionMax="47" xr10:uidLastSave="{6FA86C79-2145-40F8-8CE8-9331992EB8E3}"/>
  <bookViews>
    <workbookView xWindow="-110" yWindow="-110" windowWidth="19420" windowHeight="10300" xr2:uid="{3EB9EE99-A440-46EC-AB8F-28EF71E618F8}"/>
  </bookViews>
  <sheets>
    <sheet name="Title" sheetId="4" r:id="rId1"/>
    <sheet name="CV" sheetId="5" r:id="rId2"/>
    <sheet name="One-sample" sheetId="1" r:id="rId3"/>
    <sheet name="Two-sample" sheetId="2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K20" i="2"/>
  <c r="J19" i="2"/>
  <c r="K18" i="2"/>
  <c r="J18" i="2"/>
  <c r="K17" i="2"/>
  <c r="J17" i="2"/>
  <c r="K16" i="2"/>
  <c r="J16" i="2"/>
  <c r="K15" i="2"/>
  <c r="J15" i="2"/>
  <c r="K14" i="2"/>
  <c r="J14" i="2" a="1"/>
  <c r="J20" i="2" s="1"/>
  <c r="F14" i="2"/>
  <c r="E14" i="2"/>
  <c r="F13" i="2"/>
  <c r="E13" i="2"/>
  <c r="M12" i="2"/>
  <c r="M11" i="2"/>
  <c r="M10" i="2"/>
  <c r="H8" i="2"/>
  <c r="H7" i="2"/>
  <c r="M6" i="2"/>
  <c r="M5" i="2"/>
  <c r="H5" i="2"/>
  <c r="M4" i="2"/>
  <c r="H4" i="2"/>
  <c r="M3" i="2"/>
  <c r="I15" i="1" a="1"/>
  <c r="I15" i="1" s="1"/>
  <c r="I14" i="1" a="1"/>
  <c r="I14" i="1" s="1"/>
  <c r="I13" i="1" a="1"/>
  <c r="I13" i="1" s="1"/>
  <c r="I12" i="1"/>
  <c r="I12" i="1" a="1"/>
  <c r="I11" i="1" a="1"/>
  <c r="I11" i="1" s="1"/>
  <c r="I10" i="1" a="1"/>
  <c r="I10" i="1" s="1"/>
  <c r="I9" i="1" a="1"/>
  <c r="I9" i="1" s="1"/>
  <c r="I8" i="1" a="1"/>
  <c r="I8" i="1" s="1"/>
  <c r="I7" i="1" a="1"/>
  <c r="I7" i="1" s="1"/>
  <c r="D7" i="1"/>
  <c r="I6" i="1" a="1"/>
  <c r="I6" i="1" s="1"/>
  <c r="D6" i="1"/>
  <c r="I5" i="1" a="1"/>
  <c r="I5" i="1" s="1"/>
  <c r="I4" i="1" a="1"/>
  <c r="I4" i="1" s="1"/>
  <c r="N3" i="1" a="1"/>
  <c r="N3" i="1" s="1"/>
  <c r="K3" i="1" a="1"/>
  <c r="K3" i="1" s="1"/>
  <c r="I3" i="1"/>
  <c r="I3" i="1" a="1"/>
  <c r="D14" i="5"/>
  <c r="I13" i="5" a="1"/>
  <c r="I13" i="5" s="1"/>
  <c r="D13" i="5"/>
  <c r="I12" i="5" a="1"/>
  <c r="I12" i="5" s="1"/>
  <c r="I11" i="5" a="1"/>
  <c r="I11" i="5" s="1"/>
  <c r="I10" i="5" a="1"/>
  <c r="I10" i="5" s="1"/>
  <c r="I9" i="5"/>
  <c r="I9" i="5" a="1"/>
  <c r="G9" i="5" a="1"/>
  <c r="G9" i="5" s="1"/>
  <c r="I8" i="5" a="1"/>
  <c r="I8" i="5" s="1"/>
  <c r="G8" i="5" a="1"/>
  <c r="G8" i="5" s="1"/>
  <c r="I7" i="5" a="1"/>
  <c r="I7" i="5" s="1"/>
  <c r="D7" i="5"/>
  <c r="I6" i="5" a="1"/>
  <c r="I6" i="5" s="1"/>
  <c r="D6" i="5"/>
  <c r="I5" i="5" a="1"/>
  <c r="I5" i="5" s="1"/>
  <c r="I4" i="5" a="1"/>
  <c r="I4" i="5" s="1"/>
  <c r="G5" i="1"/>
  <c r="G6" i="1" s="1"/>
  <c r="D5" i="1"/>
  <c r="G4" i="1"/>
  <c r="G3" i="1"/>
  <c r="G10" i="1" s="1"/>
  <c r="G13" i="1" s="1"/>
  <c r="G6" i="5"/>
  <c r="G7" i="5" s="1"/>
  <c r="G5" i="5"/>
  <c r="D5" i="5"/>
  <c r="G4" i="5"/>
  <c r="F12" i="2"/>
  <c r="E12" i="2"/>
  <c r="K9" i="2"/>
  <c r="F6" i="2"/>
  <c r="F7" i="2" s="1"/>
  <c r="E6" i="2"/>
  <c r="E7" i="2" s="1"/>
  <c r="F5" i="2"/>
  <c r="E5" i="2"/>
  <c r="F4" i="2"/>
  <c r="F8" i="2" s="1"/>
  <c r="E4" i="2"/>
  <c r="E8" i="2" s="1"/>
  <c r="K19" i="2" l="1"/>
  <c r="J14" i="2"/>
  <c r="D9" i="1"/>
  <c r="G7" i="1"/>
  <c r="G8" i="1" s="1"/>
  <c r="G15" i="1" s="1"/>
  <c r="G13" i="5"/>
  <c r="G10" i="5"/>
  <c r="D9" i="5"/>
  <c r="D16" i="5"/>
  <c r="G12" i="5"/>
  <c r="G11" i="5"/>
  <c r="E16" i="2"/>
  <c r="F16" i="2"/>
  <c r="K10" i="2"/>
  <c r="K3" i="2"/>
  <c r="K5" i="2" s="1"/>
  <c r="K4" i="2"/>
  <c r="G9" i="1" l="1"/>
  <c r="G11" i="1" s="1"/>
  <c r="G14" i="1"/>
  <c r="K12" i="2"/>
  <c r="K6" i="2"/>
  <c r="K7" i="2" s="1"/>
  <c r="K1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<sst xmlns="http://schemas.openxmlformats.org/spreadsheetml/2006/main" count="74" uniqueCount="42">
  <si>
    <t>Length</t>
  </si>
  <si>
    <t>Shapiro-Wilk Test</t>
  </si>
  <si>
    <t>size</t>
  </si>
  <si>
    <t>mean</t>
  </si>
  <si>
    <t>stdev</t>
  </si>
  <si>
    <t>W</t>
  </si>
  <si>
    <t>V</t>
  </si>
  <si>
    <t>p-value</t>
  </si>
  <si>
    <t>alpha</t>
  </si>
  <si>
    <t>s.e.</t>
  </si>
  <si>
    <t>normal</t>
  </si>
  <si>
    <t>t</t>
  </si>
  <si>
    <t>df</t>
  </si>
  <si>
    <t>t-crit</t>
  </si>
  <si>
    <t>lower</t>
  </si>
  <si>
    <t>upper</t>
  </si>
  <si>
    <t>Two Sample Test of the Coefficient of Variation</t>
  </si>
  <si>
    <t>Weight</t>
  </si>
  <si>
    <t>Height</t>
  </si>
  <si>
    <t>V-pooled</t>
  </si>
  <si>
    <t>=STDEV.S(B4:B14)</t>
  </si>
  <si>
    <t>z</t>
  </si>
  <si>
    <t>=2*(1-NORM.S.DIST(K6,TRUE))</t>
  </si>
  <si>
    <t>n-1</t>
  </si>
  <si>
    <t>z-crit</t>
  </si>
  <si>
    <t>=NORM.S.INV(1-K8/2)</t>
  </si>
  <si>
    <t>d</t>
  </si>
  <si>
    <t>Real Statistics Using Excel</t>
  </si>
  <si>
    <t>Updated</t>
  </si>
  <si>
    <t>Copyright © 2013 - 2022 Charles Zaiontz</t>
  </si>
  <si>
    <t>Coefficient of Variation Testing</t>
  </si>
  <si>
    <t>Coefficient of Variance Estimates</t>
  </si>
  <si>
    <t>W-stat</t>
  </si>
  <si>
    <t>skewp</t>
  </si>
  <si>
    <t>kurtp</t>
  </si>
  <si>
    <t>V1</t>
  </si>
  <si>
    <t>d'Agostino-Pearson</t>
  </si>
  <si>
    <t>V2</t>
  </si>
  <si>
    <t>V3</t>
  </si>
  <si>
    <t>DA-stat</t>
  </si>
  <si>
    <t>V4</t>
  </si>
  <si>
    <t>V unbias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</si>
</sst>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0" xfId="0" quotePrefix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0" xfId="0" applyNumberFormat="1"/>
    <xf numFmtId="15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\Documents\A%20Real%20Statistics%202019\Spreadsheets\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1A16-74FA-4A57-88B5-6DD9FD9A3A1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27</v>
      </c>
    </row>
    <row r="2" spans="1:2" x14ac:dyDescent="0.35">
      <c r="A2" t="s">
        <v>30</v>
      </c>
    </row>
    <row r="4" spans="1:2" x14ac:dyDescent="0.35">
      <c r="A4" t="s">
        <v>28</v>
      </c>
      <c r="B4" s="13">
        <v>45514</v>
      </c>
    </row>
    <row r="6" spans="1:2" x14ac:dyDescent="0.35">
      <c r="A6" s="1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D82B-6C62-46C9-82D2-E4D5B7757326}">
  <sheetPr codeName="Sheet2"/>
  <dimension ref="A1:I16"/>
  <sheetViews>
    <sheetView workbookViewId="0"/>
  </sheetViews>
  <sheetFormatPr defaultRowHeight="14.5" x14ac:dyDescent="0.35"/>
  <cols>
    <col min="1" max="1" width="8.7265625" style="4"/>
    <col min="2" max="2" width="4.6328125" customWidth="1"/>
    <col min="5" max="5" width="4.6328125" customWidth="1"/>
    <col min="6" max="6" width="7" customWidth="1"/>
    <col min="8" max="8" width="3.36328125" customWidth="1"/>
    <col min="9" max="9" width="35.7265625" customWidth="1"/>
  </cols>
  <sheetData>
    <row r="1" spans="1:9" x14ac:dyDescent="0.35">
      <c r="A1" s="15" t="s">
        <v>31</v>
      </c>
    </row>
    <row r="3" spans="1:9" x14ac:dyDescent="0.35">
      <c r="A3" s="2" t="s">
        <v>0</v>
      </c>
      <c r="C3" t="s">
        <v>1</v>
      </c>
    </row>
    <row r="4" spans="1:9" x14ac:dyDescent="0.35">
      <c r="A4" s="4">
        <v>80</v>
      </c>
      <c r="F4" t="s">
        <v>2</v>
      </c>
      <c r="G4" s="3">
        <f>COUNT(A4:A13)</f>
        <v>10</v>
      </c>
      <c r="I4" t="e" cm="1">
        <f t="array" aca="1" ref="I4" ca="1">FTEXT(G4)</f>
        <v>#NAME?</v>
      </c>
    </row>
    <row r="5" spans="1:9" x14ac:dyDescent="0.35">
      <c r="A5" s="4">
        <v>87</v>
      </c>
      <c r="C5" s="6"/>
      <c r="D5" s="6" t="str">
        <f>A3</f>
        <v>Length</v>
      </c>
      <c r="F5" t="s">
        <v>3</v>
      </c>
      <c r="G5" s="5">
        <f>AVERAGE(A4:A13)</f>
        <v>112.1</v>
      </c>
      <c r="I5" t="e" cm="1">
        <f t="array" aca="1" ref="I5" ca="1">FTEXT(G5)</f>
        <v>#NAME?</v>
      </c>
    </row>
    <row r="6" spans="1:9" x14ac:dyDescent="0.35">
      <c r="A6" s="4">
        <v>92</v>
      </c>
      <c r="C6" t="s">
        <v>32</v>
      </c>
      <c r="D6" t="e">
        <f ca="1">SHAPIRO(A4:A13)</f>
        <v>#NAME?</v>
      </c>
      <c r="F6" t="s">
        <v>4</v>
      </c>
      <c r="G6" s="5">
        <f>_xlfn.STDEV.S(A4:A13)</f>
        <v>25.119492210012691</v>
      </c>
      <c r="I6" t="e" cm="1">
        <f t="array" aca="1" ref="I6" ca="1">FTEXT(G6)</f>
        <v>#NAME?</v>
      </c>
    </row>
    <row r="7" spans="1:9" x14ac:dyDescent="0.35">
      <c r="A7" s="4">
        <v>95</v>
      </c>
      <c r="C7" t="s">
        <v>7</v>
      </c>
      <c r="D7" t="e">
        <f ca="1">SWTEST(A4:A13)</f>
        <v>#NAME?</v>
      </c>
      <c r="F7" t="s">
        <v>6</v>
      </c>
      <c r="G7" s="5">
        <f>G6/G5</f>
        <v>0.22408110802865916</v>
      </c>
      <c r="I7" t="e" cm="1">
        <f t="array" aca="1" ref="I7" ca="1">FTEXT(G7)</f>
        <v>#NAME?</v>
      </c>
    </row>
    <row r="8" spans="1:9" x14ac:dyDescent="0.35">
      <c r="A8" s="4">
        <v>101</v>
      </c>
      <c r="C8" t="s">
        <v>8</v>
      </c>
      <c r="D8">
        <v>0.05</v>
      </c>
      <c r="F8" t="s">
        <v>33</v>
      </c>
      <c r="G8" s="5" t="e" cm="1">
        <f t="array" aca="1" ref="G8" ca="1">SKEWP(A4:A13)</f>
        <v>#NAME?</v>
      </c>
      <c r="I8" t="e" cm="1">
        <f t="array" aca="1" ref="I8" ca="1">FTEXT(G8)</f>
        <v>#NAME?</v>
      </c>
    </row>
    <row r="9" spans="1:9" x14ac:dyDescent="0.35">
      <c r="A9" s="4">
        <v>120</v>
      </c>
      <c r="C9" s="8" t="s">
        <v>10</v>
      </c>
      <c r="D9" s="9" t="e">
        <f ca="1">IF(D7&lt;D8,"no","yes")</f>
        <v>#NAME?</v>
      </c>
      <c r="F9" t="s">
        <v>34</v>
      </c>
      <c r="G9" s="5" t="e" cm="1">
        <f t="array" aca="1" ref="G9" ca="1">KURTP(A4:A13)</f>
        <v>#NAME?</v>
      </c>
      <c r="I9" t="e" cm="1">
        <f t="array" aca="1" ref="I9" ca="1">FTEXT(G9)</f>
        <v>#NAME?</v>
      </c>
    </row>
    <row r="10" spans="1:9" x14ac:dyDescent="0.35">
      <c r="A10" s="4">
        <v>126</v>
      </c>
      <c r="F10" t="s">
        <v>35</v>
      </c>
      <c r="G10" s="5" t="e">
        <f ca="1">G7-G7*(2+G9+4*G7*G8-8*G7^2)/(8*G4)</f>
        <v>#NAME?</v>
      </c>
      <c r="I10" t="e" cm="1">
        <f t="array" aca="1" ref="I10" ca="1">FTEXT(G10)</f>
        <v>#NAME?</v>
      </c>
    </row>
    <row r="11" spans="1:9" x14ac:dyDescent="0.35">
      <c r="A11" s="4">
        <v>128</v>
      </c>
      <c r="C11" t="s">
        <v>36</v>
      </c>
      <c r="F11" t="s">
        <v>37</v>
      </c>
      <c r="G11" s="5">
        <f>G7*(1-(1-4*G7^2)/(4*G4))</f>
        <v>0.21960424407300588</v>
      </c>
      <c r="I11" t="e" cm="1">
        <f t="array" aca="1" ref="I11" ca="1">FTEXT(G11)</f>
        <v>#NAME?</v>
      </c>
    </row>
    <row r="12" spans="1:9" x14ac:dyDescent="0.35">
      <c r="A12" s="4">
        <v>132</v>
      </c>
      <c r="F12" t="s">
        <v>38</v>
      </c>
      <c r="G12" s="5">
        <f>G7*(1+1/(4*G4))</f>
        <v>0.22968313572937563</v>
      </c>
      <c r="I12" t="e" cm="1">
        <f t="array" aca="1" ref="I12" ca="1">FTEXT(G12)</f>
        <v>#NAME?</v>
      </c>
    </row>
    <row r="13" spans="1:9" x14ac:dyDescent="0.35">
      <c r="A13" s="10">
        <v>160</v>
      </c>
      <c r="C13" s="16" t="s">
        <v>39</v>
      </c>
      <c r="D13" s="16" t="e">
        <f ca="1">DAGOSTINO(A4:A13)</f>
        <v>#NAME?</v>
      </c>
      <c r="F13" t="s">
        <v>40</v>
      </c>
      <c r="G13" s="11" t="e">
        <f ca="1">G7*SQRT(1+G7*(3*G7-2*G8)/G4)</f>
        <v>#NAME?</v>
      </c>
      <c r="I13" t="e" cm="1">
        <f t="array" aca="1" ref="I13" ca="1">FTEXT(G13)</f>
        <v>#NAME?</v>
      </c>
    </row>
    <row r="14" spans="1:9" x14ac:dyDescent="0.35">
      <c r="C14" t="s">
        <v>7</v>
      </c>
      <c r="D14" t="e">
        <f ca="1">DPTEST(A4:A13)</f>
        <v>#NAME?</v>
      </c>
    </row>
    <row r="15" spans="1:9" x14ac:dyDescent="0.35">
      <c r="C15" t="s">
        <v>8</v>
      </c>
      <c r="D15">
        <v>0.05</v>
      </c>
    </row>
    <row r="16" spans="1:9" x14ac:dyDescent="0.35">
      <c r="C16" s="8" t="s">
        <v>10</v>
      </c>
      <c r="D16" s="9" t="e">
        <f ca="1">IF(D14&lt;D15,"no","yes")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17ED-5102-4387-9EF4-994CD628C582}">
  <sheetPr codeName="Sheet95"/>
  <dimension ref="A1:N15"/>
  <sheetViews>
    <sheetView workbookViewId="0"/>
  </sheetViews>
  <sheetFormatPr defaultRowHeight="14.5" x14ac:dyDescent="0.35"/>
  <cols>
    <col min="1" max="1" width="8.7265625" style="4"/>
    <col min="2" max="2" width="4.6328125" customWidth="1"/>
    <col min="5" max="5" width="4.6328125" customWidth="1"/>
    <col min="6" max="6" width="7.81640625" customWidth="1"/>
    <col min="8" max="8" width="3.36328125" customWidth="1"/>
    <col min="9" max="9" width="32.1796875" customWidth="1"/>
    <col min="12" max="12" width="9.90625" customWidth="1"/>
  </cols>
  <sheetData>
    <row r="1" spans="1:14" x14ac:dyDescent="0.35">
      <c r="A1" s="15" t="s">
        <v>31</v>
      </c>
    </row>
    <row r="3" spans="1:14" x14ac:dyDescent="0.35">
      <c r="A3" s="2" t="s">
        <v>0</v>
      </c>
      <c r="C3" t="s">
        <v>1</v>
      </c>
      <c r="F3" t="s">
        <v>2</v>
      </c>
      <c r="G3" s="3">
        <f>COUNT(A4:A13)</f>
        <v>10</v>
      </c>
      <c r="I3" t="e" cm="1">
        <f t="array" aca="1" ref="I3" ca="1">FTEXT(G3)</f>
        <v>#NAME?</v>
      </c>
      <c r="K3" t="e" cm="1">
        <f t="array" aca="1" ref="K3" ca="1">CVTEST(A4:A13,TRUE,,,TRUE)</f>
        <v>#NAME?</v>
      </c>
      <c r="N3" t="e" cm="1">
        <f t="array" aca="1" ref="N3" ca="1">CVTEST(A4:A13,TRUE,,,FALSE)</f>
        <v>#NAME?</v>
      </c>
    </row>
    <row r="4" spans="1:14" x14ac:dyDescent="0.35">
      <c r="A4" s="4">
        <v>80</v>
      </c>
      <c r="F4" t="s">
        <v>3</v>
      </c>
      <c r="G4" s="5">
        <f>AVERAGE(A4:A13)</f>
        <v>112.1</v>
      </c>
      <c r="I4" t="e" cm="1">
        <f t="array" aca="1" ref="I4" ca="1">FTEXT(G4)</f>
        <v>#NAME?</v>
      </c>
    </row>
    <row r="5" spans="1:14" x14ac:dyDescent="0.35">
      <c r="A5" s="4">
        <v>87</v>
      </c>
      <c r="C5" s="6"/>
      <c r="D5" s="6" t="str">
        <f>A3</f>
        <v>Length</v>
      </c>
      <c r="F5" t="s">
        <v>4</v>
      </c>
      <c r="G5" s="5">
        <f>_xlfn.STDEV.S(A4:A13)</f>
        <v>25.119492210012691</v>
      </c>
      <c r="I5" t="e" cm="1">
        <f t="array" aca="1" ref="I5" ca="1">FTEXT(G5)</f>
        <v>#NAME?</v>
      </c>
    </row>
    <row r="6" spans="1:14" x14ac:dyDescent="0.35">
      <c r="A6" s="4">
        <v>92</v>
      </c>
      <c r="C6" t="s">
        <v>32</v>
      </c>
      <c r="D6" t="e">
        <f ca="1">SHAPIRO(A4:A13)</f>
        <v>#NAME?</v>
      </c>
      <c r="F6" t="s">
        <v>6</v>
      </c>
      <c r="G6" s="5">
        <f>G5/G4</f>
        <v>0.22408110802865916</v>
      </c>
      <c r="I6" t="e" cm="1">
        <f t="array" aca="1" ref="I6" ca="1">FTEXT(G6)</f>
        <v>#NAME?</v>
      </c>
    </row>
    <row r="7" spans="1:14" x14ac:dyDescent="0.35">
      <c r="A7" s="4">
        <v>95</v>
      </c>
      <c r="C7" t="s">
        <v>7</v>
      </c>
      <c r="D7" t="e">
        <f ca="1">SWTEST(A4:A13)</f>
        <v>#NAME?</v>
      </c>
      <c r="F7" t="s">
        <v>41</v>
      </c>
      <c r="G7" s="5">
        <f>G6*(1+1/(4*G3))</f>
        <v>0.22968313572937563</v>
      </c>
      <c r="I7" t="e" cm="1">
        <f t="array" aca="1" ref="I7" ca="1">FTEXT(G7)</f>
        <v>#NAME?</v>
      </c>
    </row>
    <row r="8" spans="1:14" x14ac:dyDescent="0.35">
      <c r="A8" s="4">
        <v>101</v>
      </c>
      <c r="C8" t="s">
        <v>8</v>
      </c>
      <c r="D8">
        <v>0.05</v>
      </c>
      <c r="F8" t="s">
        <v>9</v>
      </c>
      <c r="G8" s="5">
        <f>G7*SQRT((1+2*(G7/100)^2)/(2*G3))</f>
        <v>5.1358981416406831E-2</v>
      </c>
      <c r="I8" t="e" cm="1">
        <f t="array" aca="1" ref="I8" ca="1">FTEXT(G8)</f>
        <v>#NAME?</v>
      </c>
    </row>
    <row r="9" spans="1:14" x14ac:dyDescent="0.35">
      <c r="A9" s="4">
        <v>120</v>
      </c>
      <c r="C9" s="8" t="s">
        <v>10</v>
      </c>
      <c r="D9" s="9" t="e">
        <f ca="1">IF(D7&lt;D8,"no","yes")</f>
        <v>#NAME?</v>
      </c>
      <c r="F9" t="s">
        <v>11</v>
      </c>
      <c r="G9" s="5">
        <f>G6/G8</f>
        <v>4.363036451440907</v>
      </c>
      <c r="I9" t="e" cm="1">
        <f t="array" aca="1" ref="I9" ca="1">FTEXT(G9)</f>
        <v>#NAME?</v>
      </c>
    </row>
    <row r="10" spans="1:14" x14ac:dyDescent="0.35">
      <c r="A10" s="4">
        <v>126</v>
      </c>
      <c r="F10" t="s">
        <v>12</v>
      </c>
      <c r="G10" s="5">
        <f>G3-1</f>
        <v>9</v>
      </c>
      <c r="I10" t="e" cm="1">
        <f t="array" aca="1" ref="I10" ca="1">FTEXT(G10)</f>
        <v>#NAME?</v>
      </c>
    </row>
    <row r="11" spans="1:14" x14ac:dyDescent="0.35">
      <c r="A11" s="4">
        <v>128</v>
      </c>
      <c r="F11" t="s">
        <v>7</v>
      </c>
      <c r="G11" s="5">
        <f>_xlfn.T.DIST.2T(G9,G10)</f>
        <v>1.8154129539358079E-3</v>
      </c>
      <c r="I11" t="e" cm="1">
        <f t="array" aca="1" ref="I11" ca="1">FTEXT(G11)</f>
        <v>#NAME?</v>
      </c>
    </row>
    <row r="12" spans="1:14" x14ac:dyDescent="0.35">
      <c r="A12" s="4">
        <v>132</v>
      </c>
      <c r="F12" t="s">
        <v>8</v>
      </c>
      <c r="G12" s="5">
        <v>0.05</v>
      </c>
      <c r="I12" t="e" cm="1">
        <f t="array" aca="1" ref="I12" ca="1">FTEXT(G12)</f>
        <v>#NAME?</v>
      </c>
    </row>
    <row r="13" spans="1:14" x14ac:dyDescent="0.35">
      <c r="A13" s="10">
        <v>160</v>
      </c>
      <c r="F13" t="s">
        <v>13</v>
      </c>
      <c r="G13" s="5">
        <f>_xlfn.T.INV.2T(G12,G10)</f>
        <v>2.2621571627982053</v>
      </c>
      <c r="I13" t="e" cm="1">
        <f t="array" aca="1" ref="I13" ca="1">FTEXT(G13)</f>
        <v>#NAME?</v>
      </c>
    </row>
    <row r="14" spans="1:14" x14ac:dyDescent="0.35">
      <c r="F14" t="s">
        <v>14</v>
      </c>
      <c r="G14" s="5">
        <f>G6-G8*G13</f>
        <v>0.10789902034351453</v>
      </c>
      <c r="I14" t="e" cm="1">
        <f t="array" aca="1" ref="I14" ca="1">FTEXT(G14)</f>
        <v>#NAME?</v>
      </c>
    </row>
    <row r="15" spans="1:14" x14ac:dyDescent="0.35">
      <c r="F15" t="s">
        <v>15</v>
      </c>
      <c r="G15" s="11">
        <f>G6+G8*G13</f>
        <v>0.34026319571380381</v>
      </c>
      <c r="I15" t="e" cm="1">
        <f t="array" aca="1" ref="I15" ca="1">FTEXT(G15)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8886-F740-46A7-A2B8-1DF0AD88DD14}">
  <sheetPr codeName="Sheet94"/>
  <dimension ref="A1:M20"/>
  <sheetViews>
    <sheetView workbookViewId="0"/>
  </sheetViews>
  <sheetFormatPr defaultRowHeight="14.5" x14ac:dyDescent="0.35"/>
  <cols>
    <col min="1" max="2" width="7.1796875" customWidth="1"/>
    <col min="3" max="3" width="4.54296875" customWidth="1"/>
    <col min="4" max="4" width="6.26953125" customWidth="1"/>
    <col min="7" max="7" width="3.1796875" customWidth="1"/>
    <col min="8" max="8" width="17.7265625" customWidth="1"/>
    <col min="9" max="9" width="4.54296875" customWidth="1"/>
    <col min="10" max="10" width="9.26953125" customWidth="1"/>
    <col min="12" max="12" width="3.1796875" customWidth="1"/>
    <col min="13" max="13" width="37.54296875" customWidth="1"/>
  </cols>
  <sheetData>
    <row r="1" spans="1:13" x14ac:dyDescent="0.35">
      <c r="A1" s="1" t="s">
        <v>16</v>
      </c>
    </row>
    <row r="3" spans="1:13" x14ac:dyDescent="0.35">
      <c r="A3" s="2" t="s">
        <v>17</v>
      </c>
      <c r="B3" s="2" t="s">
        <v>18</v>
      </c>
      <c r="E3" s="2" t="s">
        <v>17</v>
      </c>
      <c r="F3" s="2" t="s">
        <v>18</v>
      </c>
      <c r="G3" s="4"/>
      <c r="H3" s="4"/>
      <c r="J3" t="s">
        <v>19</v>
      </c>
      <c r="K3" s="3">
        <f>(E8*E7+F8*F7)/(E8+F8)</f>
        <v>7.9218880999110911E-2</v>
      </c>
      <c r="M3" t="e">
        <f ca="1">FTEXT(K3)</f>
        <v>#NAME?</v>
      </c>
    </row>
    <row r="4" spans="1:13" x14ac:dyDescent="0.35">
      <c r="A4">
        <v>71.2</v>
      </c>
      <c r="B4">
        <v>187.9</v>
      </c>
      <c r="D4" t="s">
        <v>2</v>
      </c>
      <c r="E4">
        <f>COUNT(A4:A14)</f>
        <v>10</v>
      </c>
      <c r="F4">
        <f>COUNT(B4:B14)</f>
        <v>11</v>
      </c>
      <c r="H4" t="e">
        <f ca="1">FTEXT(F4)</f>
        <v>#NAME?</v>
      </c>
      <c r="J4" t="s">
        <v>3</v>
      </c>
      <c r="K4" s="5">
        <f>E7-F7</f>
        <v>3.4601186184964106E-2</v>
      </c>
      <c r="M4" t="e">
        <f ca="1">FTEXT(K4)</f>
        <v>#NAME?</v>
      </c>
    </row>
    <row r="5" spans="1:13" x14ac:dyDescent="0.35">
      <c r="A5">
        <v>73.7</v>
      </c>
      <c r="B5">
        <v>172.10000000000002</v>
      </c>
      <c r="D5" t="s">
        <v>3</v>
      </c>
      <c r="E5" s="12">
        <f>AVERAGE(A4:A14)</f>
        <v>71.200000000000017</v>
      </c>
      <c r="F5" s="12">
        <f>AVERAGE(B4:B14)</f>
        <v>179.9909090909091</v>
      </c>
      <c r="G5" s="12"/>
      <c r="H5" t="e">
        <f ca="1">FTEXT(F5)</f>
        <v>#NAME?</v>
      </c>
      <c r="J5" t="s">
        <v>4</v>
      </c>
      <c r="K5" s="5">
        <f>SQRT((K3^2/E8+K3^2/F8)*(K3^2+0.5))</f>
        <v>2.589868784409095E-2</v>
      </c>
      <c r="M5" t="e">
        <f ca="1">FTEXT(K5)</f>
        <v>#NAME?</v>
      </c>
    </row>
    <row r="6" spans="1:13" x14ac:dyDescent="0.35">
      <c r="A6">
        <v>58.1</v>
      </c>
      <c r="B6">
        <v>170.3</v>
      </c>
      <c r="D6" t="s">
        <v>4</v>
      </c>
      <c r="E6">
        <f>STDEV(A4:A14)</f>
        <v>6.9370182515416694</v>
      </c>
      <c r="F6">
        <f>STDEV(B4:B14)</f>
        <v>11.308621007484023</v>
      </c>
      <c r="H6" s="7" t="s">
        <v>20</v>
      </c>
      <c r="J6" t="s">
        <v>21</v>
      </c>
      <c r="K6" s="5">
        <f>K4/K5</f>
        <v>1.3360208205628734</v>
      </c>
      <c r="M6" t="e">
        <f ca="1">FTEXT(K6)</f>
        <v>#NAME?</v>
      </c>
    </row>
    <row r="7" spans="1:13" x14ac:dyDescent="0.35">
      <c r="A7">
        <v>61.3</v>
      </c>
      <c r="B7">
        <v>195.9</v>
      </c>
      <c r="D7" t="s">
        <v>6</v>
      </c>
      <c r="E7">
        <f>E6/E5</f>
        <v>9.7430031622776234E-2</v>
      </c>
      <c r="F7">
        <f>F6/F5</f>
        <v>6.2828845437812128E-2</v>
      </c>
      <c r="H7" t="e">
        <f ca="1">FTEXT(F7)</f>
        <v>#NAME?</v>
      </c>
      <c r="J7" t="s">
        <v>7</v>
      </c>
      <c r="K7" s="5">
        <f>2*(1-NORMSDIST(K6))</f>
        <v>0.18154246809897656</v>
      </c>
      <c r="M7" s="7" t="s">
        <v>22</v>
      </c>
    </row>
    <row r="8" spans="1:13" x14ac:dyDescent="0.35">
      <c r="A8">
        <v>73.100000000000009</v>
      </c>
      <c r="B8">
        <v>191.1</v>
      </c>
      <c r="D8" t="s">
        <v>23</v>
      </c>
      <c r="E8" s="8">
        <f>E4-1</f>
        <v>9</v>
      </c>
      <c r="F8" s="8">
        <f>F4-1</f>
        <v>10</v>
      </c>
      <c r="H8" t="e">
        <f ca="1">FTEXT(F8)</f>
        <v>#NAME?</v>
      </c>
      <c r="J8" t="s">
        <v>8</v>
      </c>
      <c r="K8" s="5">
        <v>0.05</v>
      </c>
    </row>
    <row r="9" spans="1:13" x14ac:dyDescent="0.35">
      <c r="A9">
        <v>70.8</v>
      </c>
      <c r="B9">
        <v>166.9</v>
      </c>
      <c r="J9" t="s">
        <v>24</v>
      </c>
      <c r="K9" s="5">
        <f>NORMSINV(1-K8/2)</f>
        <v>1.9599639845400536</v>
      </c>
      <c r="M9" s="7" t="s">
        <v>25</v>
      </c>
    </row>
    <row r="10" spans="1:13" x14ac:dyDescent="0.35">
      <c r="A10">
        <v>82.4</v>
      </c>
      <c r="B10">
        <v>161.4</v>
      </c>
      <c r="D10" t="s">
        <v>1</v>
      </c>
      <c r="J10" t="s">
        <v>26</v>
      </c>
      <c r="K10" s="5">
        <f>SQRT((E7*(E7+0.5)/E8)+(F7*(F7+0.5)/F8))</f>
        <v>0.10001851204072307</v>
      </c>
      <c r="M10" t="e">
        <f ca="1">FTEXT(K10)</f>
        <v>#NAME?</v>
      </c>
    </row>
    <row r="11" spans="1:13" x14ac:dyDescent="0.35">
      <c r="A11">
        <v>75.599999999999994</v>
      </c>
      <c r="B11">
        <v>174.5</v>
      </c>
      <c r="J11" t="s">
        <v>14</v>
      </c>
      <c r="K11" s="5">
        <f>K4-K9*K10</f>
        <v>-0.16143149520213881</v>
      </c>
      <c r="M11" t="e">
        <f ca="1">FTEXT(K11)</f>
        <v>#NAME?</v>
      </c>
    </row>
    <row r="12" spans="1:13" x14ac:dyDescent="0.35">
      <c r="A12">
        <v>74.099999999999994</v>
      </c>
      <c r="B12">
        <v>185.6</v>
      </c>
      <c r="D12" s="6"/>
      <c r="E12" s="6" t="str">
        <f>A3</f>
        <v>Weight</v>
      </c>
      <c r="F12" s="6" t="str">
        <f>B3</f>
        <v>Height</v>
      </c>
      <c r="J12" t="s">
        <v>15</v>
      </c>
      <c r="K12" s="11">
        <f>K4+K9*K10</f>
        <v>0.23063386757206703</v>
      </c>
      <c r="M12" t="e">
        <f ca="1">FTEXT(K12)</f>
        <v>#NAME?</v>
      </c>
    </row>
    <row r="13" spans="1:13" x14ac:dyDescent="0.35">
      <c r="A13">
        <v>71.7</v>
      </c>
      <c r="B13">
        <v>188.5</v>
      </c>
      <c r="D13" t="s">
        <v>5</v>
      </c>
      <c r="E13" t="e">
        <f ca="1">SHAPIRO(A4:A14)</f>
        <v>#NAME?</v>
      </c>
      <c r="F13" t="e">
        <f ca="1">SHAPIRO(B4:B14)</f>
        <v>#NAME?</v>
      </c>
    </row>
    <row r="14" spans="1:13" x14ac:dyDescent="0.35">
      <c r="A14" s="8"/>
      <c r="B14" s="8">
        <v>185.7</v>
      </c>
      <c r="D14" t="s">
        <v>7</v>
      </c>
      <c r="E14" t="e">
        <f ca="1">SWTEST(A4:A14)</f>
        <v>#NAME?</v>
      </c>
      <c r="F14" t="e">
        <f ca="1">SWTEST(B4:B14)</f>
        <v>#NAME?</v>
      </c>
      <c r="J14" t="e">
        <f t="array" aca="1" ref="J14:K20" ca="1">CV2TEST(A4:A13,B4:B14,TRUE)</f>
        <v>#NAME?</v>
      </c>
      <c r="K14" s="3" t="e">
        <f ca="1"/>
        <v>#NAME?</v>
      </c>
      <c r="M14" t="e">
        <f ca="1">FTEXT(K14)</f>
        <v>#NAME?</v>
      </c>
    </row>
    <row r="15" spans="1:13" x14ac:dyDescent="0.35">
      <c r="D15" t="s">
        <v>8</v>
      </c>
      <c r="E15">
        <v>0.05</v>
      </c>
      <c r="F15">
        <v>0.05</v>
      </c>
      <c r="J15" t="e">
        <f ca="1"/>
        <v>#NAME?</v>
      </c>
      <c r="K15" s="5" t="e">
        <f ca="1"/>
        <v>#NAME?</v>
      </c>
    </row>
    <row r="16" spans="1:13" x14ac:dyDescent="0.35">
      <c r="D16" s="8" t="s">
        <v>10</v>
      </c>
      <c r="E16" s="9" t="e">
        <f ca="1">IF(E14&lt;E15,"no","yes")</f>
        <v>#NAME?</v>
      </c>
      <c r="F16" s="9" t="e">
        <f ca="1">IF(F14&lt;F15,"no","yes")</f>
        <v>#NAME?</v>
      </c>
      <c r="J16" t="e">
        <f ca="1"/>
        <v>#NAME?</v>
      </c>
      <c r="K16" s="5" t="e">
        <f ca="1"/>
        <v>#NAME?</v>
      </c>
    </row>
    <row r="17" spans="10:11" x14ac:dyDescent="0.35">
      <c r="J17" t="e">
        <f ca="1"/>
        <v>#NAME?</v>
      </c>
      <c r="K17" s="5" t="e">
        <f ca="1"/>
        <v>#NAME?</v>
      </c>
    </row>
    <row r="18" spans="10:11" x14ac:dyDescent="0.35">
      <c r="J18" t="e">
        <f ca="1"/>
        <v>#NAME?</v>
      </c>
      <c r="K18" s="5" t="e">
        <f ca="1"/>
        <v>#NAME?</v>
      </c>
    </row>
    <row r="19" spans="10:11" x14ac:dyDescent="0.35">
      <c r="J19" t="e">
        <f ca="1"/>
        <v>#NAME?</v>
      </c>
      <c r="K19" s="5" t="e">
        <f ca="1"/>
        <v>#NAME?</v>
      </c>
    </row>
    <row r="20" spans="10:11" x14ac:dyDescent="0.35">
      <c r="J20" t="e">
        <f ca="1"/>
        <v>#NAME?</v>
      </c>
      <c r="K20" s="11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CV</vt:lpstr>
      <vt:lpstr>One-sample</vt:lpstr>
      <vt:lpstr>Two-sample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2022-12-31T16:16:18Z</dcterms:created>
  <dcterms:modified xsi:type="dcterms:W3CDTF">2024-08-10T12:35:53Z</dcterms:modified>
</cp:coreProperties>
</file>