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D0A2FD79-D685-46FF-ACEF-CFB134A8C850}" xr6:coauthVersionLast="47" xr6:coauthVersionMax="47" xr10:uidLastSave="{00000000-0000-0000-0000-000000000000}"/>
  <bookViews>
    <workbookView xWindow="-110" yWindow="-110" windowWidth="19420" windowHeight="10300" xr2:uid="{D7A9A7F6-07E0-4ABF-B890-99565B0E6E2A}"/>
  </bookViews>
  <sheets>
    <sheet name="Title" sheetId="3" r:id="rId1"/>
    <sheet name="Weighted 1" sheetId="1" r:id="rId2"/>
    <sheet name="Weighted 2" sheetId="2" r:id="rId3"/>
  </sheets>
  <externalReferences>
    <externalReference r:id="rId4"/>
  </externalReferences>
  <definedNames>
    <definedName name="DataRange">#REF!</definedName>
    <definedName name="solver_adj" localSheetId="2" hidden="1">'Weighted 2'!$G$4:$G$6</definedName>
    <definedName name="solver_cvg" localSheetId="2" hidden="1">0.0001</definedName>
    <definedName name="solver_drv" localSheetId="2" hidden="1">2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lhs1" localSheetId="2" hidden="1">'Weighted 2'!$G$7</definedName>
    <definedName name="solver_lhs2" localSheetId="2" hidden="1">'Weighted 2'!$G$7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1</definedName>
    <definedName name="solver_nwt" localSheetId="2" hidden="1">1</definedName>
    <definedName name="solver_opt" localSheetId="2" hidden="1">'Weighted 2'!$E$21</definedName>
    <definedName name="solver_pre" localSheetId="2" hidden="1">0.000001</definedName>
    <definedName name="solver_rbv" localSheetId="2" hidden="1">2</definedName>
    <definedName name="solver_rel1" localSheetId="2" hidden="1">2</definedName>
    <definedName name="solver_rel2" localSheetId="2" hidden="1">2</definedName>
    <definedName name="solver_rhs1" localSheetId="2" hidden="1">1</definedName>
    <definedName name="solver_rhs2" localSheetId="2" hidden="1">1</definedName>
    <definedName name="solver_rlx" localSheetId="2" hidden="1">2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E18" i="2" s="1"/>
  <c r="E17" i="2"/>
  <c r="C17" i="2"/>
  <c r="D17" i="2" s="1"/>
  <c r="C16" i="2"/>
  <c r="E16" i="2" s="1"/>
  <c r="C15" i="2"/>
  <c r="E15" i="2" s="1"/>
  <c r="E14" i="2"/>
  <c r="C14" i="2"/>
  <c r="D14" i="2" s="1"/>
  <c r="C13" i="2"/>
  <c r="E13" i="2" s="1"/>
  <c r="C12" i="2"/>
  <c r="E12" i="2" s="1"/>
  <c r="E11" i="2"/>
  <c r="C11" i="2"/>
  <c r="D11" i="2" s="1"/>
  <c r="C10" i="2"/>
  <c r="E10" i="2" s="1"/>
  <c r="C9" i="2"/>
  <c r="E9" i="2" s="1"/>
  <c r="E8" i="2"/>
  <c r="C8" i="2"/>
  <c r="D8" i="2" s="1"/>
  <c r="G7" i="2"/>
  <c r="C7" i="2"/>
  <c r="E7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S21" i="1"/>
  <c r="R20" i="1"/>
  <c r="R19" i="1"/>
  <c r="C19" i="1"/>
  <c r="R18" i="1"/>
  <c r="D18" i="1"/>
  <c r="C18" i="1"/>
  <c r="E18" i="1" s="1"/>
  <c r="R17" i="1"/>
  <c r="E17" i="1"/>
  <c r="C17" i="1"/>
  <c r="D17" i="1" s="1"/>
  <c r="S16" i="1"/>
  <c r="R16" i="1"/>
  <c r="S19" i="1" s="1"/>
  <c r="C16" i="1"/>
  <c r="E16" i="1" s="1"/>
  <c r="S15" i="1"/>
  <c r="R15" i="1"/>
  <c r="E15" i="1"/>
  <c r="C15" i="1"/>
  <c r="D15" i="1" s="1"/>
  <c r="S14" i="1"/>
  <c r="R14" i="1"/>
  <c r="S17" i="1" s="1"/>
  <c r="C14" i="1"/>
  <c r="E14" i="1" s="1"/>
  <c r="R13" i="1"/>
  <c r="C13" i="1"/>
  <c r="E13" i="1" s="1"/>
  <c r="R12" i="1"/>
  <c r="C12" i="1"/>
  <c r="D12" i="1" s="1"/>
  <c r="R11" i="1"/>
  <c r="E11" i="1"/>
  <c r="C11" i="1"/>
  <c r="D11" i="1" s="1"/>
  <c r="R10" i="1"/>
  <c r="S13" i="1" s="1"/>
  <c r="E10" i="1"/>
  <c r="D10" i="1"/>
  <c r="C10" i="1"/>
  <c r="R9" i="1"/>
  <c r="C9" i="1"/>
  <c r="D9" i="1" s="1"/>
  <c r="R8" i="1"/>
  <c r="S11" i="1" s="1"/>
  <c r="E8" i="1"/>
  <c r="C8" i="1"/>
  <c r="D8" i="1" s="1"/>
  <c r="R7" i="1"/>
  <c r="G7" i="1"/>
  <c r="C7" i="1"/>
  <c r="E25" i="1" s="1"/>
  <c r="R6" i="1"/>
  <c r="S9" i="1" s="1"/>
  <c r="Q6" i="1"/>
  <c r="R5" i="1"/>
  <c r="Q5" i="1"/>
  <c r="A5" i="1"/>
  <c r="A6" i="1" s="1"/>
  <c r="T15" i="1" l="1"/>
  <c r="T18" i="1"/>
  <c r="V15" i="1"/>
  <c r="V16" i="1"/>
  <c r="E21" i="2"/>
  <c r="Q8" i="1"/>
  <c r="A7" i="1"/>
  <c r="T20" i="1"/>
  <c r="T19" i="1"/>
  <c r="V19" i="1" s="1"/>
  <c r="V17" i="1"/>
  <c r="D14" i="1"/>
  <c r="D12" i="2"/>
  <c r="U15" i="1"/>
  <c r="E9" i="1"/>
  <c r="E12" i="1"/>
  <c r="D7" i="2"/>
  <c r="Q7" i="1"/>
  <c r="D10" i="2"/>
  <c r="D13" i="2"/>
  <c r="D16" i="2"/>
  <c r="D9" i="2"/>
  <c r="S10" i="1"/>
  <c r="T12" i="1" s="1"/>
  <c r="D24" i="1"/>
  <c r="T17" i="1"/>
  <c r="U17" i="1" s="1"/>
  <c r="T16" i="1"/>
  <c r="U16" i="1" s="1"/>
  <c r="D18" i="2"/>
  <c r="D7" i="1"/>
  <c r="E7" i="1"/>
  <c r="E22" i="1" s="1"/>
  <c r="S12" i="1"/>
  <c r="S24" i="1" s="1"/>
  <c r="D16" i="1"/>
  <c r="S18" i="1"/>
  <c r="E24" i="1"/>
  <c r="S20" i="1"/>
  <c r="D13" i="1"/>
  <c r="D15" i="2"/>
  <c r="T13" i="1" l="1"/>
  <c r="D22" i="1"/>
  <c r="D21" i="2"/>
  <c r="T14" i="1"/>
  <c r="R24" i="1"/>
  <c r="T11" i="1"/>
  <c r="A8" i="1"/>
  <c r="Q9" i="1"/>
  <c r="T24" i="1"/>
  <c r="U19" i="1"/>
  <c r="V12" i="1"/>
  <c r="U12" i="1"/>
  <c r="U20" i="1"/>
  <c r="V20" i="1"/>
  <c r="V18" i="1"/>
  <c r="U18" i="1"/>
  <c r="T21" i="1"/>
  <c r="V14" i="1" l="1"/>
  <c r="U14" i="1"/>
  <c r="Q10" i="1"/>
  <c r="A9" i="1"/>
  <c r="V11" i="1"/>
  <c r="U11" i="1"/>
  <c r="V21" i="1"/>
  <c r="U21" i="1"/>
  <c r="V13" i="1"/>
  <c r="U13" i="1"/>
  <c r="A10" i="1" l="1"/>
  <c r="Q11" i="1"/>
  <c r="Q12" i="1" l="1"/>
  <c r="A11" i="1"/>
  <c r="Q13" i="1" l="1"/>
  <c r="A12" i="1"/>
  <c r="A13" i="1" l="1"/>
  <c r="Q14" i="1"/>
  <c r="A14" i="1" l="1"/>
  <c r="Q15" i="1"/>
  <c r="Q16" i="1" l="1"/>
  <c r="A15" i="1"/>
  <c r="Q17" i="1" l="1"/>
  <c r="A16" i="1"/>
  <c r="A17" i="1" l="1"/>
  <c r="Q18" i="1"/>
  <c r="A18" i="1" l="1"/>
  <c r="Q20" i="1" s="1"/>
  <c r="Q19" i="1"/>
</calcChain>
</file>

<file path=xl/sharedStrings.xml><?xml version="1.0" encoding="utf-8"?>
<sst xmlns="http://schemas.openxmlformats.org/spreadsheetml/2006/main" count="33" uniqueCount="19">
  <si>
    <t>Weighted Moving Average</t>
  </si>
  <si>
    <t>t</t>
  </si>
  <si>
    <t>y</t>
  </si>
  <si>
    <t>pred</t>
  </si>
  <si>
    <t>|e|</t>
  </si>
  <si>
    <t>e^2</t>
  </si>
  <si>
    <t>w</t>
  </si>
  <si>
    <t>alpha</t>
  </si>
  <si>
    <t>forecast</t>
  </si>
  <si>
    <t>s.e.</t>
  </si>
  <si>
    <t>lower</t>
  </si>
  <si>
    <t>upper</t>
  </si>
  <si>
    <t>MAE</t>
  </si>
  <si>
    <t>MSE</t>
  </si>
  <si>
    <t>&gt;</t>
  </si>
  <si>
    <t>MAPE</t>
  </si>
  <si>
    <t>Real Statistics Using Excel</t>
  </si>
  <si>
    <t>Updated</t>
  </si>
  <si>
    <t>Copyright © 2013 - 2024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</si>
</sst>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15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Weighted Moving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'Weighted 1'!$B$3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'Weighted 1'!$B$4:$B$18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20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23</c:v>
                </c:pt>
                <c:pt idx="8">
                  <c:v>51</c:v>
                </c:pt>
                <c:pt idx="9">
                  <c:v>41</c:v>
                </c:pt>
                <c:pt idx="10">
                  <c:v>56</c:v>
                </c:pt>
                <c:pt idx="11">
                  <c:v>75</c:v>
                </c:pt>
                <c:pt idx="12">
                  <c:v>60</c:v>
                </c:pt>
                <c:pt idx="13">
                  <c:v>75</c:v>
                </c:pt>
                <c:pt idx="1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6-4849-AC71-013FD62FAB48}"/>
            </c:ext>
          </c:extLst>
        </c:ser>
        <c:ser>
          <c:idx val="1"/>
          <c:order val="1"/>
          <c:tx>
            <c:strRef>
              <c:f>'Weighted 1'!$C$3</c:f>
              <c:strCache>
                <c:ptCount val="1"/>
                <c:pt idx="0">
                  <c:v>pred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'Weighted 1'!$C$4:$C$18</c:f>
              <c:numCache>
                <c:formatCode>General</c:formatCode>
                <c:ptCount val="15"/>
                <c:pt idx="3">
                  <c:v>7.1999999999999993</c:v>
                </c:pt>
                <c:pt idx="4">
                  <c:v>15.2</c:v>
                </c:pt>
                <c:pt idx="5">
                  <c:v>14.1</c:v>
                </c:pt>
                <c:pt idx="6">
                  <c:v>15.799999999999999</c:v>
                </c:pt>
                <c:pt idx="7">
                  <c:v>19.5</c:v>
                </c:pt>
                <c:pt idx="8">
                  <c:v>22.1</c:v>
                </c:pt>
                <c:pt idx="9">
                  <c:v>39.699999999999996</c:v>
                </c:pt>
                <c:pt idx="10">
                  <c:v>42.199999999999996</c:v>
                </c:pt>
                <c:pt idx="11">
                  <c:v>51</c:v>
                </c:pt>
                <c:pt idx="12">
                  <c:v>65.900000000000006</c:v>
                </c:pt>
                <c:pt idx="13">
                  <c:v>64.099999999999994</c:v>
                </c:pt>
                <c:pt idx="14">
                  <c:v>70.5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6-4849-AC71-013FD62F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743096"/>
        <c:axId val="494740744"/>
      </c:lineChart>
      <c:catAx>
        <c:axId val="4947430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40744"/>
        <c:crosses val="autoZero"/>
        <c:auto val="1"/>
        <c:lblAlgn val="ctr"/>
        <c:lblOffset val="100"/>
        <c:noMultiLvlLbl val="0"/>
      </c:catAx>
      <c:valAx>
        <c:axId val="49474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4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Forecast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strRef>
              <c:f>'Weighted 1'!$Q$6:$Q$21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&gt;</c:v>
                </c:pt>
              </c:strCache>
            </c:strRef>
          </c:cat>
          <c:val>
            <c:numRef>
              <c:f>'Weighted 1'!$R$6:$R$20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20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23</c:v>
                </c:pt>
                <c:pt idx="8">
                  <c:v>51</c:v>
                </c:pt>
                <c:pt idx="9">
                  <c:v>41</c:v>
                </c:pt>
                <c:pt idx="10">
                  <c:v>56</c:v>
                </c:pt>
                <c:pt idx="11">
                  <c:v>75</c:v>
                </c:pt>
                <c:pt idx="12">
                  <c:v>60</c:v>
                </c:pt>
                <c:pt idx="13">
                  <c:v>75</c:v>
                </c:pt>
                <c:pt idx="1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45-4FA0-847B-08EA766EEAD5}"/>
            </c:ext>
          </c:extLst>
        </c:ser>
        <c:ser>
          <c:idx val="1"/>
          <c:order val="1"/>
          <c:tx>
            <c:v>forecast</c:v>
          </c:tx>
          <c:marker>
            <c:symbol val="none"/>
          </c:marker>
          <c:val>
            <c:numRef>
              <c:f>'Weighted 1'!$S$6:$S$21</c:f>
              <c:numCache>
                <c:formatCode>General</c:formatCode>
                <c:ptCount val="16"/>
                <c:pt idx="3">
                  <c:v>7.1999999999999993</c:v>
                </c:pt>
                <c:pt idx="4">
                  <c:v>15.2</c:v>
                </c:pt>
                <c:pt idx="5">
                  <c:v>14.1</c:v>
                </c:pt>
                <c:pt idx="6">
                  <c:v>15.799999999999999</c:v>
                </c:pt>
                <c:pt idx="7">
                  <c:v>19.5</c:v>
                </c:pt>
                <c:pt idx="8">
                  <c:v>22.1</c:v>
                </c:pt>
                <c:pt idx="9">
                  <c:v>39.699999999999996</c:v>
                </c:pt>
                <c:pt idx="10">
                  <c:v>42.199999999999996</c:v>
                </c:pt>
                <c:pt idx="11">
                  <c:v>51</c:v>
                </c:pt>
                <c:pt idx="12">
                  <c:v>65.900000000000006</c:v>
                </c:pt>
                <c:pt idx="13">
                  <c:v>64.099999999999994</c:v>
                </c:pt>
                <c:pt idx="14">
                  <c:v>70.5</c:v>
                </c:pt>
                <c:pt idx="15">
                  <c:v>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45-4FA0-847B-08EA766EE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6573440"/>
        <c:axId val="1064908944"/>
      </c:lineChart>
      <c:catAx>
        <c:axId val="91657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4908944"/>
        <c:crosses val="autoZero"/>
        <c:auto val="1"/>
        <c:lblAlgn val="ctr"/>
        <c:lblOffset val="100"/>
        <c:noMultiLvlLbl val="0"/>
      </c:catAx>
      <c:valAx>
        <c:axId val="1064908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16573440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Weighted Moving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'Weighted 2'!$B$3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'Weighted 2'!$B$4:$B$18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20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23</c:v>
                </c:pt>
                <c:pt idx="8">
                  <c:v>51</c:v>
                </c:pt>
                <c:pt idx="9">
                  <c:v>41</c:v>
                </c:pt>
                <c:pt idx="10">
                  <c:v>56</c:v>
                </c:pt>
                <c:pt idx="11">
                  <c:v>75</c:v>
                </c:pt>
                <c:pt idx="12">
                  <c:v>60</c:v>
                </c:pt>
                <c:pt idx="13">
                  <c:v>75</c:v>
                </c:pt>
                <c:pt idx="1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DB-4A05-9F05-8ACCC240E16E}"/>
            </c:ext>
          </c:extLst>
        </c:ser>
        <c:ser>
          <c:idx val="1"/>
          <c:order val="1"/>
          <c:tx>
            <c:strRef>
              <c:f>'Weighted 2'!$C$3</c:f>
              <c:strCache>
                <c:ptCount val="1"/>
                <c:pt idx="0">
                  <c:v>pred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'Weighted 2'!$C$4:$C$18</c:f>
              <c:numCache>
                <c:formatCode>General</c:formatCode>
                <c:ptCount val="15"/>
                <c:pt idx="3">
                  <c:v>8.1049723756906005</c:v>
                </c:pt>
                <c:pt idx="4">
                  <c:v>17.538674033149153</c:v>
                </c:pt>
                <c:pt idx="5">
                  <c:v>13.790055248618799</c:v>
                </c:pt>
                <c:pt idx="6">
                  <c:v>15.881215469613252</c:v>
                </c:pt>
                <c:pt idx="7">
                  <c:v>20.881215469613252</c:v>
                </c:pt>
                <c:pt idx="8">
                  <c:v>22.776243093922652</c:v>
                </c:pt>
                <c:pt idx="9">
                  <c:v>44.73480662983421</c:v>
                </c:pt>
                <c:pt idx="10">
                  <c:v>43.237569060773495</c:v>
                </c:pt>
                <c:pt idx="11">
                  <c:v>52.643646408839757</c:v>
                </c:pt>
                <c:pt idx="12">
                  <c:v>70.748618784530365</c:v>
                </c:pt>
                <c:pt idx="13">
                  <c:v>63.356353591160243</c:v>
                </c:pt>
                <c:pt idx="14">
                  <c:v>71.643646408839757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DB-4A05-9F05-8ACCC240E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741528"/>
        <c:axId val="494741920"/>
      </c:lineChart>
      <c:catAx>
        <c:axId val="494741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41920"/>
        <c:crosses val="autoZero"/>
        <c:auto val="1"/>
        <c:lblAlgn val="ctr"/>
        <c:lblOffset val="100"/>
        <c:noMultiLvlLbl val="0"/>
      </c:catAx>
      <c:valAx>
        <c:axId val="49474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41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2</xdr:row>
      <xdr:rowOff>90487</xdr:rowOff>
    </xdr:from>
    <xdr:to>
      <xdr:col>14</xdr:col>
      <xdr:colOff>485775</xdr:colOff>
      <xdr:row>16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E67A04-DF98-4696-A93B-1A4A4473C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17</xdr:row>
      <xdr:rowOff>139700</xdr:rowOff>
    </xdr:from>
    <xdr:to>
      <xdr:col>14</xdr:col>
      <xdr:colOff>466725</xdr:colOff>
      <xdr:row>32</xdr:row>
      <xdr:rowOff>120650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19B924-9D1C-4F80-AE62-CCCFB4D68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3</xdr:row>
      <xdr:rowOff>14287</xdr:rowOff>
    </xdr:from>
    <xdr:to>
      <xdr:col>14</xdr:col>
      <xdr:colOff>581025</xdr:colOff>
      <xdr:row>17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8636F8-D22A-43A8-A965-A2485F1F5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f5cd2f1f925cfd/Documenti/A%20Real%20Statistics%202020/Examples/Real%20Statistics%20Time%20Series%20Examples%205%20March%202022.xlsx" TargetMode="External"/><Relationship Id="rId1" Type="http://schemas.openxmlformats.org/officeDocument/2006/relationships/externalLinkPath" Target="/38f5cd2f1f925cfd/Documenti/A%20Real%20Statistics%202020/Examples/Real%20Statistics%20Time%20Series%20Examples%205%20March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Error"/>
      <sheetName val="DM"/>
      <sheetName val="PT"/>
      <sheetName val="Moving"/>
      <sheetName val="Moving 1"/>
      <sheetName val="Moving 1a"/>
      <sheetName val="Weighted"/>
      <sheetName val="Weighted 2"/>
      <sheetName val="Exp"/>
      <sheetName val="Exp 1"/>
      <sheetName val="Exp 1a"/>
      <sheetName val="Exp 2"/>
      <sheetName val="Exp 3"/>
      <sheetName val="Holt"/>
      <sheetName val="Holt 2"/>
      <sheetName val="Holt 3"/>
      <sheetName val="Holt 4"/>
      <sheetName val="Holt 5"/>
      <sheetName val="Holt-Winter"/>
      <sheetName val="Holt-Winter 1"/>
      <sheetName val="Holt-Winter 2"/>
      <sheetName val="Holt-Winter 3"/>
      <sheetName val="Holt-Winters 4"/>
      <sheetName val="Holt-Winters 4a"/>
      <sheetName val="Holt-Winters 5"/>
      <sheetName val="Holt-Winters 6"/>
      <sheetName val="Stationary"/>
      <sheetName val="ACF 0"/>
      <sheetName val="ACF"/>
      <sheetName val="PACF 1"/>
      <sheetName val="Correlogram"/>
      <sheetName val="WN 1"/>
      <sheetName val="RW 1"/>
      <sheetName val="RW 1a"/>
      <sheetName val="DT 1"/>
      <sheetName val="DT 1a"/>
      <sheetName val="Test 1"/>
      <sheetName val="Test 2"/>
      <sheetName val="DF 0"/>
      <sheetName val="DF 1"/>
      <sheetName val="DF 2"/>
      <sheetName val="ADF"/>
      <sheetName val="PP KPSS"/>
      <sheetName val="Missing 1"/>
      <sheetName val="Missing 2"/>
      <sheetName val="Missing 3"/>
      <sheetName val="Missing 4"/>
      <sheetName val="AR 1"/>
      <sheetName val="AR 1a"/>
      <sheetName val="AR 1b"/>
      <sheetName val="AR 1c"/>
      <sheetName val="AR 1d"/>
      <sheetName val="AR 2"/>
      <sheetName val="AR 2a"/>
      <sheetName val="AR 2b"/>
      <sheetName val="AR 2c"/>
      <sheetName val="AR 2d"/>
      <sheetName val="AR 3"/>
      <sheetName val="AR 4"/>
      <sheetName val="MA"/>
      <sheetName val="MA 1"/>
      <sheetName val="MA 2"/>
      <sheetName val="MA 3"/>
      <sheetName val="MA 4"/>
      <sheetName val="MA 5"/>
      <sheetName val="MA 6"/>
      <sheetName val="MA 7"/>
      <sheetName val="MA 8"/>
      <sheetName val="ARMA 1.1"/>
      <sheetName val="ARMA 1.1a"/>
      <sheetName val="ARMA 1.1b"/>
      <sheetName val="ARMA 1.1c"/>
      <sheetName val="ARMA 1.1d"/>
      <sheetName val="ARMA 1.1dd"/>
      <sheetName val="ARMA 1.1e"/>
      <sheetName val="ARMA 1.1ee"/>
      <sheetName val="ARMA 1.1f"/>
      <sheetName val="ARMA 2.1"/>
      <sheetName val="ARMA 2.2"/>
      <sheetName val="Diff"/>
      <sheetName val="ARIMA 1"/>
      <sheetName val="ARIMA 1a"/>
      <sheetName val="ARIMA 2"/>
      <sheetName val="ARIMA 2a"/>
      <sheetName val="ARIMA 3"/>
      <sheetName val="ARIMA 3a"/>
      <sheetName val="SARIMA"/>
      <sheetName val="SARIMA 1"/>
      <sheetName val="MK"/>
      <sheetName val="Sen"/>
      <sheetName val="MK Tool"/>
      <sheetName val="MK + Sen"/>
      <sheetName val="Granger 1"/>
      <sheetName val="Granger 2"/>
      <sheetName val="Granger 3"/>
      <sheetName val="Granger 4"/>
      <sheetName val="Engle"/>
      <sheetName val="Cross"/>
      <sheetName val="ARIMAX"/>
      <sheetName val="ARIMAX 1"/>
      <sheetName val="Crime"/>
      <sheetName val="Diff 2"/>
      <sheetName val="Demean 2"/>
      <sheetName val="Diff 3"/>
      <sheetName val="Demean 3"/>
      <sheetName val="LSDV"/>
      <sheetName val="REM"/>
      <sheetName val="Markov"/>
      <sheetName val="Markov 1"/>
      <sheetName val="ADF Table"/>
      <sheetName val="EG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 t="str">
            <v>y</v>
          </cell>
          <cell r="C3" t="str">
            <v>pred</v>
          </cell>
        </row>
        <row r="4">
          <cell r="B4">
            <v>3</v>
          </cell>
        </row>
        <row r="5">
          <cell r="B5">
            <v>5</v>
          </cell>
        </row>
        <row r="6">
          <cell r="B6">
            <v>9</v>
          </cell>
          <cell r="Q6">
            <v>1</v>
          </cell>
          <cell r="R6">
            <v>3</v>
          </cell>
        </row>
        <row r="7">
          <cell r="B7">
            <v>20</v>
          </cell>
          <cell r="C7">
            <v>7.1999999999999993</v>
          </cell>
          <cell r="Q7">
            <v>2</v>
          </cell>
          <cell r="R7">
            <v>5</v>
          </cell>
        </row>
        <row r="8">
          <cell r="B8">
            <v>12</v>
          </cell>
          <cell r="C8">
            <v>15.2</v>
          </cell>
          <cell r="Q8">
            <v>3</v>
          </cell>
          <cell r="R8">
            <v>9</v>
          </cell>
        </row>
        <row r="9">
          <cell r="B9">
            <v>17</v>
          </cell>
          <cell r="C9">
            <v>14.1</v>
          </cell>
          <cell r="Q9">
            <v>4</v>
          </cell>
          <cell r="R9">
            <v>20</v>
          </cell>
          <cell r="S9">
            <v>7.1999999999999993</v>
          </cell>
        </row>
        <row r="10">
          <cell r="B10">
            <v>22</v>
          </cell>
          <cell r="C10">
            <v>15.799999999999999</v>
          </cell>
          <cell r="Q10">
            <v>5</v>
          </cell>
          <cell r="R10">
            <v>12</v>
          </cell>
          <cell r="S10">
            <v>15.2</v>
          </cell>
        </row>
        <row r="11">
          <cell r="B11">
            <v>23</v>
          </cell>
          <cell r="C11">
            <v>19.5</v>
          </cell>
          <cell r="Q11">
            <v>6</v>
          </cell>
          <cell r="R11">
            <v>17</v>
          </cell>
          <cell r="S11">
            <v>14.1</v>
          </cell>
        </row>
        <row r="12">
          <cell r="B12">
            <v>51</v>
          </cell>
          <cell r="C12">
            <v>22.1</v>
          </cell>
          <cell r="Q12">
            <v>7</v>
          </cell>
          <cell r="R12">
            <v>22</v>
          </cell>
          <cell r="S12">
            <v>15.799999999999999</v>
          </cell>
        </row>
        <row r="13">
          <cell r="B13">
            <v>41</v>
          </cell>
          <cell r="C13">
            <v>39.699999999999996</v>
          </cell>
          <cell r="Q13">
            <v>8</v>
          </cell>
          <cell r="R13">
            <v>23</v>
          </cell>
          <cell r="S13">
            <v>19.5</v>
          </cell>
        </row>
        <row r="14">
          <cell r="B14">
            <v>56</v>
          </cell>
          <cell r="C14">
            <v>42.199999999999996</v>
          </cell>
          <cell r="Q14">
            <v>9</v>
          </cell>
          <cell r="R14">
            <v>51</v>
          </cell>
          <cell r="S14">
            <v>22.1</v>
          </cell>
        </row>
        <row r="15">
          <cell r="B15">
            <v>75</v>
          </cell>
          <cell r="C15">
            <v>51</v>
          </cell>
          <cell r="Q15">
            <v>10</v>
          </cell>
          <cell r="R15">
            <v>41</v>
          </cell>
          <cell r="S15">
            <v>39.699999999999996</v>
          </cell>
        </row>
        <row r="16">
          <cell r="B16">
            <v>60</v>
          </cell>
          <cell r="C16">
            <v>65.900000000000006</v>
          </cell>
          <cell r="Q16">
            <v>11</v>
          </cell>
          <cell r="R16">
            <v>56</v>
          </cell>
          <cell r="S16">
            <v>42.199999999999996</v>
          </cell>
        </row>
        <row r="17">
          <cell r="B17">
            <v>75</v>
          </cell>
          <cell r="C17">
            <v>64.099999999999994</v>
          </cell>
          <cell r="Q17">
            <v>12</v>
          </cell>
          <cell r="R17">
            <v>75</v>
          </cell>
          <cell r="S17">
            <v>51</v>
          </cell>
        </row>
        <row r="18">
          <cell r="B18">
            <v>88</v>
          </cell>
          <cell r="C18">
            <v>70.5</v>
          </cell>
          <cell r="Q18">
            <v>13</v>
          </cell>
          <cell r="R18">
            <v>60</v>
          </cell>
          <cell r="S18">
            <v>65.900000000000006</v>
          </cell>
        </row>
        <row r="19">
          <cell r="Q19">
            <v>14</v>
          </cell>
          <cell r="R19">
            <v>75</v>
          </cell>
          <cell r="S19">
            <v>64.099999999999994</v>
          </cell>
        </row>
        <row r="20">
          <cell r="Q20">
            <v>15</v>
          </cell>
          <cell r="R20">
            <v>88</v>
          </cell>
          <cell r="S20">
            <v>70.5</v>
          </cell>
        </row>
        <row r="21">
          <cell r="Q21" t="str">
            <v>&gt;</v>
          </cell>
          <cell r="S21">
            <v>81.3</v>
          </cell>
        </row>
      </sheetData>
      <sheetData sheetId="9">
        <row r="3">
          <cell r="B3" t="str">
            <v>y</v>
          </cell>
          <cell r="C3" t="str">
            <v>pred</v>
          </cell>
        </row>
        <row r="4">
          <cell r="B4">
            <v>3</v>
          </cell>
        </row>
        <row r="5">
          <cell r="B5">
            <v>5</v>
          </cell>
        </row>
        <row r="6">
          <cell r="B6">
            <v>9</v>
          </cell>
        </row>
        <row r="7">
          <cell r="B7">
            <v>20</v>
          </cell>
          <cell r="C7">
            <v>8.1049723756906005</v>
          </cell>
        </row>
        <row r="8">
          <cell r="B8">
            <v>12</v>
          </cell>
          <cell r="C8">
            <v>17.538674033149153</v>
          </cell>
        </row>
        <row r="9">
          <cell r="B9">
            <v>17</v>
          </cell>
          <cell r="C9">
            <v>13.790055248618799</v>
          </cell>
        </row>
        <row r="10">
          <cell r="B10">
            <v>22</v>
          </cell>
          <cell r="C10">
            <v>15.881215469613252</v>
          </cell>
        </row>
        <row r="11">
          <cell r="B11">
            <v>23</v>
          </cell>
          <cell r="C11">
            <v>20.881215469613252</v>
          </cell>
        </row>
        <row r="12">
          <cell r="B12">
            <v>51</v>
          </cell>
          <cell r="C12">
            <v>22.776243093922652</v>
          </cell>
        </row>
        <row r="13">
          <cell r="B13">
            <v>41</v>
          </cell>
          <cell r="C13">
            <v>44.73480662983421</v>
          </cell>
        </row>
        <row r="14">
          <cell r="B14">
            <v>56</v>
          </cell>
          <cell r="C14">
            <v>43.237569060773495</v>
          </cell>
        </row>
        <row r="15">
          <cell r="B15">
            <v>75</v>
          </cell>
          <cell r="C15">
            <v>52.643646408839757</v>
          </cell>
        </row>
        <row r="16">
          <cell r="B16">
            <v>60</v>
          </cell>
          <cell r="C16">
            <v>70.748618784530365</v>
          </cell>
        </row>
        <row r="17">
          <cell r="B17">
            <v>75</v>
          </cell>
          <cell r="C17">
            <v>63.356353591160243</v>
          </cell>
        </row>
        <row r="18">
          <cell r="B18">
            <v>88</v>
          </cell>
          <cell r="C18">
            <v>71.643646408839757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DF87E-FAE0-40B8-901C-CD2B03218B24}">
  <sheetPr codeName="Sheet1"/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16</v>
      </c>
    </row>
    <row r="2" spans="1:13" x14ac:dyDescent="0.35">
      <c r="A2" t="s">
        <v>0</v>
      </c>
    </row>
    <row r="4" spans="1:13" x14ac:dyDescent="0.35">
      <c r="A4" t="s">
        <v>17</v>
      </c>
      <c r="B4" s="15">
        <v>45484</v>
      </c>
    </row>
    <row r="6" spans="1:13" x14ac:dyDescent="0.35">
      <c r="A6" s="16" t="s">
        <v>18</v>
      </c>
    </row>
    <row r="10" spans="1:13" ht="18.5" x14ac:dyDescent="0.45">
      <c r="M10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C84A4-A824-4BB7-9B35-989923C65AC5}">
  <sheetPr codeName="Sheet3"/>
  <dimension ref="A1:V25"/>
  <sheetViews>
    <sheetView workbookViewId="0"/>
  </sheetViews>
  <sheetFormatPr defaultRowHeight="14.5" x14ac:dyDescent="0.35"/>
  <cols>
    <col min="1" max="4" width="7.1796875" customWidth="1"/>
    <col min="5" max="5" width="8" customWidth="1"/>
    <col min="6" max="6" width="4.54296875" customWidth="1"/>
    <col min="7" max="7" width="7.7265625" customWidth="1"/>
  </cols>
  <sheetData>
    <row r="1" spans="1:22" x14ac:dyDescent="0.35">
      <c r="A1" s="1" t="s">
        <v>0</v>
      </c>
    </row>
    <row r="3" spans="1:22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G3" s="2" t="s">
        <v>6</v>
      </c>
      <c r="Q3" t="s">
        <v>0</v>
      </c>
      <c r="T3" t="s">
        <v>7</v>
      </c>
      <c r="U3" s="3">
        <v>0.05</v>
      </c>
    </row>
    <row r="4" spans="1:22" ht="15" thickBot="1" x14ac:dyDescent="0.4">
      <c r="A4" s="4">
        <v>1</v>
      </c>
      <c r="B4" s="4">
        <v>3</v>
      </c>
      <c r="G4" s="4">
        <v>0.1</v>
      </c>
    </row>
    <row r="5" spans="1:22" ht="15" thickTop="1" x14ac:dyDescent="0.35">
      <c r="A5" s="4">
        <f>A4+1</f>
        <v>2</v>
      </c>
      <c r="B5" s="4">
        <v>5</v>
      </c>
      <c r="G5" s="4">
        <v>0.3</v>
      </c>
      <c r="Q5" s="5" t="str">
        <f>A3</f>
        <v>t</v>
      </c>
      <c r="R5" s="5" t="str">
        <f>B3</f>
        <v>y</v>
      </c>
      <c r="S5" s="5" t="s">
        <v>8</v>
      </c>
      <c r="T5" s="5" t="s">
        <v>9</v>
      </c>
      <c r="U5" s="5" t="s">
        <v>10</v>
      </c>
      <c r="V5" s="5" t="s">
        <v>11</v>
      </c>
    </row>
    <row r="6" spans="1:22" x14ac:dyDescent="0.35">
      <c r="A6" s="4">
        <f t="shared" ref="A6:A18" si="0">A5+1</f>
        <v>3</v>
      </c>
      <c r="B6" s="4">
        <v>9</v>
      </c>
      <c r="G6" s="6">
        <v>0.6</v>
      </c>
      <c r="Q6">
        <f>A4</f>
        <v>1</v>
      </c>
      <c r="R6">
        <f>B4</f>
        <v>3</v>
      </c>
    </row>
    <row r="7" spans="1:22" x14ac:dyDescent="0.35">
      <c r="A7" s="4">
        <f t="shared" si="0"/>
        <v>4</v>
      </c>
      <c r="B7" s="4">
        <v>20</v>
      </c>
      <c r="C7">
        <f>SUMPRODUCT(B4:B6,G$4:G$6)</f>
        <v>7.1999999999999993</v>
      </c>
      <c r="D7">
        <f>ABS(B7-C7)</f>
        <v>12.8</v>
      </c>
      <c r="E7">
        <f>(B7-C7)^2</f>
        <v>163.84000000000003</v>
      </c>
      <c r="G7" s="7">
        <f>SUM(G4:G6)</f>
        <v>1</v>
      </c>
      <c r="Q7">
        <f t="shared" ref="Q7:R20" si="1">A5</f>
        <v>2</v>
      </c>
      <c r="R7">
        <f t="shared" si="1"/>
        <v>5</v>
      </c>
    </row>
    <row r="8" spans="1:22" x14ac:dyDescent="0.35">
      <c r="A8" s="4">
        <f t="shared" si="0"/>
        <v>5</v>
      </c>
      <c r="B8" s="4">
        <v>12</v>
      </c>
      <c r="C8">
        <f t="shared" ref="C8:C19" si="2">SUMPRODUCT(B5:B7,G$4:G$6)</f>
        <v>15.2</v>
      </c>
      <c r="D8">
        <f t="shared" ref="D8:D18" si="3">ABS(B8-C8)</f>
        <v>3.1999999999999993</v>
      </c>
      <c r="E8">
        <f t="shared" ref="E8:E18" si="4">(B8-C8)^2</f>
        <v>10.239999999999995</v>
      </c>
      <c r="Q8">
        <f t="shared" si="1"/>
        <v>3</v>
      </c>
      <c r="R8">
        <f t="shared" si="1"/>
        <v>9</v>
      </c>
    </row>
    <row r="9" spans="1:22" x14ac:dyDescent="0.35">
      <c r="A9" s="4">
        <f t="shared" si="0"/>
        <v>6</v>
      </c>
      <c r="B9" s="4">
        <v>17</v>
      </c>
      <c r="C9">
        <f t="shared" si="2"/>
        <v>14.1</v>
      </c>
      <c r="D9">
        <f t="shared" si="3"/>
        <v>2.9000000000000004</v>
      </c>
      <c r="E9">
        <f t="shared" si="4"/>
        <v>8.4100000000000019</v>
      </c>
      <c r="Q9">
        <f t="shared" si="1"/>
        <v>4</v>
      </c>
      <c r="R9">
        <f t="shared" si="1"/>
        <v>20</v>
      </c>
      <c r="S9">
        <f>SUMPRODUCT(R6:R8,$G$4:$G$6)/SUM($G$4:$G$6)</f>
        <v>7.1999999999999993</v>
      </c>
    </row>
    <row r="10" spans="1:22" x14ac:dyDescent="0.35">
      <c r="A10" s="4">
        <f t="shared" si="0"/>
        <v>7</v>
      </c>
      <c r="B10" s="4">
        <v>22</v>
      </c>
      <c r="C10">
        <f t="shared" si="2"/>
        <v>15.799999999999999</v>
      </c>
      <c r="D10">
        <f t="shared" si="3"/>
        <v>6.2000000000000011</v>
      </c>
      <c r="E10">
        <f t="shared" si="4"/>
        <v>38.440000000000012</v>
      </c>
      <c r="Q10">
        <f t="shared" si="1"/>
        <v>5</v>
      </c>
      <c r="R10">
        <f t="shared" si="1"/>
        <v>12</v>
      </c>
      <c r="S10">
        <f t="shared" ref="S10:S21" si="5">SUMPRODUCT(R7:R9,$G$4:$G$6)/SUM($G$4:$G$6)</f>
        <v>15.2</v>
      </c>
    </row>
    <row r="11" spans="1:22" x14ac:dyDescent="0.35">
      <c r="A11" s="4">
        <f t="shared" si="0"/>
        <v>8</v>
      </c>
      <c r="B11" s="4">
        <v>23</v>
      </c>
      <c r="C11">
        <f t="shared" si="2"/>
        <v>19.5</v>
      </c>
      <c r="D11">
        <f t="shared" si="3"/>
        <v>3.5</v>
      </c>
      <c r="E11">
        <f t="shared" si="4"/>
        <v>12.25</v>
      </c>
      <c r="Q11">
        <f t="shared" si="1"/>
        <v>6</v>
      </c>
      <c r="R11">
        <f t="shared" si="1"/>
        <v>17</v>
      </c>
      <c r="S11">
        <f t="shared" si="5"/>
        <v>14.1</v>
      </c>
      <c r="T11">
        <f>SQRT(SUMXMY2(R8:R10,S9:S11)/3)</f>
        <v>3.1984371183438953</v>
      </c>
      <c r="U11">
        <f>S11-T11*_xlfn.NORM.S.INV(1-U$3/2)</f>
        <v>7.8311784412298913</v>
      </c>
      <c r="V11">
        <f>S11+T11*_xlfn.NORM.S.INV(1-U$3/2)</f>
        <v>20.368821558770108</v>
      </c>
    </row>
    <row r="12" spans="1:22" x14ac:dyDescent="0.35">
      <c r="A12" s="4">
        <f t="shared" si="0"/>
        <v>9</v>
      </c>
      <c r="B12" s="4">
        <v>51</v>
      </c>
      <c r="C12">
        <f t="shared" si="2"/>
        <v>22.1</v>
      </c>
      <c r="D12">
        <f t="shared" si="3"/>
        <v>28.9</v>
      </c>
      <c r="E12">
        <f t="shared" si="4"/>
        <v>835.20999999999992</v>
      </c>
      <c r="Q12">
        <f t="shared" si="1"/>
        <v>7</v>
      </c>
      <c r="R12">
        <f t="shared" si="1"/>
        <v>22</v>
      </c>
      <c r="S12">
        <f t="shared" si="5"/>
        <v>15.799999999999999</v>
      </c>
      <c r="T12">
        <f t="shared" ref="T12:T21" si="6">SQRT(SUMXMY2(R9:R11,S10:S12)/3)</f>
        <v>3.1032241298365801</v>
      </c>
      <c r="U12">
        <f t="shared" ref="U12:U21" si="7">S12-T12*_xlfn.NORM.S.INV(1-U$3/2)</f>
        <v>9.7177924695646549</v>
      </c>
      <c r="V12">
        <f t="shared" ref="V12:V21" si="8">S12+T12*_xlfn.NORM.S.INV(1-U$3/2)</f>
        <v>21.882207530435345</v>
      </c>
    </row>
    <row r="13" spans="1:22" x14ac:dyDescent="0.35">
      <c r="A13" s="4">
        <f t="shared" si="0"/>
        <v>10</v>
      </c>
      <c r="B13" s="4">
        <v>41</v>
      </c>
      <c r="C13">
        <f t="shared" si="2"/>
        <v>39.699999999999996</v>
      </c>
      <c r="D13">
        <f t="shared" si="3"/>
        <v>1.3000000000000043</v>
      </c>
      <c r="E13">
        <f t="shared" si="4"/>
        <v>1.690000000000011</v>
      </c>
      <c r="Q13">
        <f t="shared" si="1"/>
        <v>8</v>
      </c>
      <c r="R13">
        <f t="shared" si="1"/>
        <v>23</v>
      </c>
      <c r="S13">
        <f t="shared" si="5"/>
        <v>19.5</v>
      </c>
      <c r="T13">
        <f t="shared" si="6"/>
        <v>2.0083160441856092</v>
      </c>
      <c r="U13">
        <f t="shared" si="7"/>
        <v>15.563772883822255</v>
      </c>
      <c r="V13">
        <f t="shared" si="8"/>
        <v>23.436227116177744</v>
      </c>
    </row>
    <row r="14" spans="1:22" x14ac:dyDescent="0.35">
      <c r="A14" s="4">
        <f t="shared" si="0"/>
        <v>11</v>
      </c>
      <c r="B14" s="4">
        <v>56</v>
      </c>
      <c r="C14">
        <f t="shared" si="2"/>
        <v>42.199999999999996</v>
      </c>
      <c r="D14">
        <f t="shared" si="3"/>
        <v>13.800000000000004</v>
      </c>
      <c r="E14">
        <f t="shared" si="4"/>
        <v>190.44000000000011</v>
      </c>
      <c r="Q14">
        <f t="shared" si="1"/>
        <v>9</v>
      </c>
      <c r="R14">
        <f t="shared" si="1"/>
        <v>51</v>
      </c>
      <c r="S14">
        <f t="shared" si="5"/>
        <v>22.1</v>
      </c>
      <c r="T14">
        <f t="shared" si="6"/>
        <v>1.6832508230603465</v>
      </c>
      <c r="U14">
        <f t="shared" si="7"/>
        <v>18.80088900985432</v>
      </c>
      <c r="V14">
        <f t="shared" si="8"/>
        <v>25.399110990145683</v>
      </c>
    </row>
    <row r="15" spans="1:22" x14ac:dyDescent="0.35">
      <c r="A15" s="4">
        <f t="shared" si="0"/>
        <v>12</v>
      </c>
      <c r="B15" s="4">
        <v>75</v>
      </c>
      <c r="C15">
        <f t="shared" si="2"/>
        <v>51</v>
      </c>
      <c r="D15">
        <f t="shared" si="3"/>
        <v>24</v>
      </c>
      <c r="E15">
        <f t="shared" si="4"/>
        <v>576</v>
      </c>
      <c r="Q15">
        <f t="shared" si="1"/>
        <v>10</v>
      </c>
      <c r="R15">
        <f t="shared" si="1"/>
        <v>41</v>
      </c>
      <c r="S15">
        <f t="shared" si="5"/>
        <v>39.699999999999996</v>
      </c>
      <c r="T15">
        <f t="shared" si="6"/>
        <v>6.7019897542943685</v>
      </c>
      <c r="U15">
        <f t="shared" si="7"/>
        <v>26.56434145682659</v>
      </c>
      <c r="V15">
        <f t="shared" si="8"/>
        <v>52.835658543173402</v>
      </c>
    </row>
    <row r="16" spans="1:22" x14ac:dyDescent="0.35">
      <c r="A16" s="4">
        <f t="shared" si="0"/>
        <v>13</v>
      </c>
      <c r="B16" s="4">
        <v>60</v>
      </c>
      <c r="C16">
        <f t="shared" si="2"/>
        <v>65.900000000000006</v>
      </c>
      <c r="D16">
        <f t="shared" si="3"/>
        <v>5.9000000000000057</v>
      </c>
      <c r="E16">
        <f t="shared" si="4"/>
        <v>34.810000000000066</v>
      </c>
      <c r="Q16">
        <f t="shared" si="1"/>
        <v>11</v>
      </c>
      <c r="R16">
        <f t="shared" si="1"/>
        <v>56</v>
      </c>
      <c r="S16">
        <f t="shared" si="5"/>
        <v>42.199999999999996</v>
      </c>
      <c r="T16">
        <f t="shared" si="6"/>
        <v>6.5812866016709348</v>
      </c>
      <c r="U16">
        <f t="shared" si="7"/>
        <v>29.300915288788964</v>
      </c>
      <c r="V16">
        <f t="shared" si="8"/>
        <v>55.099084711211027</v>
      </c>
    </row>
    <row r="17" spans="1:22" x14ac:dyDescent="0.35">
      <c r="A17" s="4">
        <f t="shared" si="0"/>
        <v>14</v>
      </c>
      <c r="B17" s="4">
        <v>75</v>
      </c>
      <c r="C17">
        <f t="shared" si="2"/>
        <v>64.099999999999994</v>
      </c>
      <c r="D17">
        <f t="shared" si="3"/>
        <v>10.900000000000006</v>
      </c>
      <c r="E17">
        <f t="shared" si="4"/>
        <v>118.81000000000013</v>
      </c>
      <c r="Q17">
        <f t="shared" si="1"/>
        <v>12</v>
      </c>
      <c r="R17">
        <f t="shared" si="1"/>
        <v>75</v>
      </c>
      <c r="S17">
        <f t="shared" si="5"/>
        <v>51</v>
      </c>
      <c r="T17">
        <f t="shared" si="6"/>
        <v>7.1677518558238811</v>
      </c>
      <c r="U17">
        <f t="shared" si="7"/>
        <v>36.951464512465066</v>
      </c>
      <c r="V17">
        <f t="shared" si="8"/>
        <v>65.048535487534934</v>
      </c>
    </row>
    <row r="18" spans="1:22" x14ac:dyDescent="0.35">
      <c r="A18" s="6">
        <f t="shared" si="0"/>
        <v>15</v>
      </c>
      <c r="B18" s="6">
        <v>88</v>
      </c>
      <c r="C18" s="8">
        <f t="shared" si="2"/>
        <v>70.5</v>
      </c>
      <c r="D18" s="8">
        <f t="shared" si="3"/>
        <v>17.5</v>
      </c>
      <c r="E18" s="8">
        <f t="shared" si="4"/>
        <v>306.25</v>
      </c>
      <c r="Q18">
        <f t="shared" si="1"/>
        <v>13</v>
      </c>
      <c r="R18">
        <f t="shared" si="1"/>
        <v>60</v>
      </c>
      <c r="S18">
        <f t="shared" si="5"/>
        <v>65.900000000000006</v>
      </c>
      <c r="T18">
        <f t="shared" si="6"/>
        <v>6.0346223300772213</v>
      </c>
      <c r="U18">
        <f t="shared" si="7"/>
        <v>54.072357572747471</v>
      </c>
      <c r="V18">
        <f t="shared" si="8"/>
        <v>77.727642427252533</v>
      </c>
    </row>
    <row r="19" spans="1:22" x14ac:dyDescent="0.35">
      <c r="A19" s="4" t="s">
        <v>3</v>
      </c>
      <c r="B19" s="4"/>
      <c r="C19">
        <f t="shared" si="2"/>
        <v>81.3</v>
      </c>
      <c r="Q19">
        <f t="shared" si="1"/>
        <v>14</v>
      </c>
      <c r="R19">
        <f t="shared" si="1"/>
        <v>75</v>
      </c>
      <c r="S19">
        <f t="shared" si="5"/>
        <v>64.099999999999994</v>
      </c>
      <c r="T19">
        <f t="shared" si="6"/>
        <v>6.4451532177288042</v>
      </c>
      <c r="U19">
        <f t="shared" si="7"/>
        <v>51.467731818409099</v>
      </c>
      <c r="V19">
        <f t="shared" si="8"/>
        <v>76.732268181590882</v>
      </c>
    </row>
    <row r="20" spans="1:22" x14ac:dyDescent="0.35">
      <c r="Q20" s="8">
        <f t="shared" si="1"/>
        <v>15</v>
      </c>
      <c r="R20" s="8">
        <f t="shared" si="1"/>
        <v>88</v>
      </c>
      <c r="S20" s="8">
        <f t="shared" si="5"/>
        <v>70.5</v>
      </c>
      <c r="T20" s="8">
        <f t="shared" si="6"/>
        <v>6.3211285912142792</v>
      </c>
      <c r="U20" s="8">
        <f t="shared" si="7"/>
        <v>58.110815619573607</v>
      </c>
      <c r="V20" s="8">
        <f t="shared" si="8"/>
        <v>82.8891843804264</v>
      </c>
    </row>
    <row r="21" spans="1:22" x14ac:dyDescent="0.35">
      <c r="D21" s="4" t="s">
        <v>12</v>
      </c>
      <c r="E21" s="4" t="s">
        <v>13</v>
      </c>
      <c r="Q21" t="s">
        <v>14</v>
      </c>
      <c r="S21">
        <f t="shared" si="5"/>
        <v>81.3</v>
      </c>
      <c r="T21">
        <f t="shared" si="6"/>
        <v>5.2265348622836774</v>
      </c>
      <c r="U21">
        <f t="shared" si="7"/>
        <v>71.056179905980983</v>
      </c>
      <c r="V21">
        <f t="shared" si="8"/>
        <v>91.543820094019011</v>
      </c>
    </row>
    <row r="22" spans="1:22" x14ac:dyDescent="0.35">
      <c r="D22" s="9">
        <f>AVERAGE(D4:D18)</f>
        <v>10.908333333333337</v>
      </c>
      <c r="E22" s="10">
        <f>AVERAGE(E4:E18)</f>
        <v>191.36583333333337</v>
      </c>
    </row>
    <row r="23" spans="1:22" x14ac:dyDescent="0.35">
      <c r="R23" s="11" t="s">
        <v>12</v>
      </c>
      <c r="S23" s="11" t="s">
        <v>13</v>
      </c>
      <c r="T23" s="11" t="s">
        <v>15</v>
      </c>
    </row>
    <row r="24" spans="1:22" x14ac:dyDescent="0.35">
      <c r="D24">
        <f>SUMPRODUCT(ABS(B7:B18-C7:C18))/COUNT(B7:B18)</f>
        <v>10.908333333333337</v>
      </c>
      <c r="E24">
        <f>SUMPRODUCT((B7:B18-C7:C18)^2)/COUNT(B7:B18)</f>
        <v>191.36583333333337</v>
      </c>
      <c r="R24" s="12">
        <f>SUMPRODUCT(ABS(R9:R20-S9:S20))/COUNT(S9:S20)</f>
        <v>10.908333333333337</v>
      </c>
      <c r="S24" s="13">
        <f>SUMXMY2(R9:R20,S9:S20)/COUNT(S9:S20)</f>
        <v>191.36583333333337</v>
      </c>
      <c r="T24" s="14">
        <f>SUMPRODUCT(ABS(1-S9:S20/R9:R20))/COUNT(S9:S20)</f>
        <v>0.25988165458509632</v>
      </c>
    </row>
    <row r="25" spans="1:22" x14ac:dyDescent="0.35">
      <c r="E25">
        <f>SUMXMY2(B7:B18,C7:C18)/COUNT(B7:B18)</f>
        <v>191.36583333333337</v>
      </c>
    </row>
  </sheetData>
  <pageMargins left="0.7" right="0.7" top="0.75" bottom="0.75" header="0.3" footer="0.3"/>
  <ignoredErrors>
    <ignoredError sqref="C7:C19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90ED6-3B90-451D-8B54-319DD9B4C7A8}">
  <sheetPr codeName="Sheet5"/>
  <dimension ref="A1:G21"/>
  <sheetViews>
    <sheetView workbookViewId="0"/>
  </sheetViews>
  <sheetFormatPr defaultRowHeight="14.5" x14ac:dyDescent="0.35"/>
  <cols>
    <col min="1" max="4" width="7.1796875" customWidth="1"/>
    <col min="5" max="5" width="8" customWidth="1"/>
    <col min="6" max="6" width="4.54296875" customWidth="1"/>
  </cols>
  <sheetData>
    <row r="1" spans="1:7" x14ac:dyDescent="0.35">
      <c r="A1" s="1" t="s">
        <v>0</v>
      </c>
    </row>
    <row r="3" spans="1:7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G3" s="2" t="s">
        <v>6</v>
      </c>
    </row>
    <row r="4" spans="1:7" x14ac:dyDescent="0.35">
      <c r="A4" s="4">
        <v>1</v>
      </c>
      <c r="B4" s="4">
        <v>3</v>
      </c>
      <c r="G4" s="4">
        <v>0</v>
      </c>
    </row>
    <row r="5" spans="1:7" x14ac:dyDescent="0.35">
      <c r="A5" s="4">
        <f>A4+1</f>
        <v>2</v>
      </c>
      <c r="B5" s="4">
        <v>5</v>
      </c>
      <c r="G5" s="4">
        <v>0.22375690607734966</v>
      </c>
    </row>
    <row r="6" spans="1:7" x14ac:dyDescent="0.35">
      <c r="A6" s="4">
        <f t="shared" ref="A6:A18" si="0">A5+1</f>
        <v>3</v>
      </c>
      <c r="B6" s="4">
        <v>9</v>
      </c>
      <c r="G6" s="6">
        <v>0.77624309392265034</v>
      </c>
    </row>
    <row r="7" spans="1:7" x14ac:dyDescent="0.35">
      <c r="A7" s="4">
        <f t="shared" si="0"/>
        <v>4</v>
      </c>
      <c r="B7" s="4">
        <v>20</v>
      </c>
      <c r="C7">
        <f>SUMPRODUCT(B4:B6,G$4:G$6)</f>
        <v>8.1049723756906005</v>
      </c>
      <c r="D7">
        <f>ABS(B7-C7)</f>
        <v>11.8950276243094</v>
      </c>
      <c r="E7">
        <f>(B7-C7)^2</f>
        <v>141.49168218308373</v>
      </c>
      <c r="G7" s="7">
        <f>SUM(G4:G6)</f>
        <v>1</v>
      </c>
    </row>
    <row r="8" spans="1:7" x14ac:dyDescent="0.35">
      <c r="A8" s="4">
        <f t="shared" si="0"/>
        <v>5</v>
      </c>
      <c r="B8" s="4">
        <v>12</v>
      </c>
      <c r="C8">
        <f t="shared" ref="C8:C18" si="1">SUMPRODUCT(B5:B7,G$4:G$6)</f>
        <v>17.538674033149153</v>
      </c>
      <c r="D8">
        <f t="shared" ref="D8:D18" si="2">ABS(B8-C8)</f>
        <v>5.5386740331491531</v>
      </c>
      <c r="E8">
        <f t="shared" ref="E8:E18" si="3">(B8-C8)^2</f>
        <v>30.676910045480707</v>
      </c>
    </row>
    <row r="9" spans="1:7" x14ac:dyDescent="0.35">
      <c r="A9" s="4">
        <f t="shared" si="0"/>
        <v>6</v>
      </c>
      <c r="B9" s="4">
        <v>17</v>
      </c>
      <c r="C9">
        <f t="shared" si="1"/>
        <v>13.790055248618799</v>
      </c>
      <c r="D9">
        <f t="shared" si="2"/>
        <v>3.2099447513812009</v>
      </c>
      <c r="E9">
        <f t="shared" si="3"/>
        <v>10.303745306919719</v>
      </c>
    </row>
    <row r="10" spans="1:7" x14ac:dyDescent="0.35">
      <c r="A10" s="4">
        <f t="shared" si="0"/>
        <v>7</v>
      </c>
      <c r="B10" s="4">
        <v>22</v>
      </c>
      <c r="C10">
        <f t="shared" si="1"/>
        <v>15.881215469613252</v>
      </c>
      <c r="D10">
        <f t="shared" si="2"/>
        <v>6.1187845303867476</v>
      </c>
      <c r="E10">
        <f t="shared" si="3"/>
        <v>37.439524129300175</v>
      </c>
    </row>
    <row r="11" spans="1:7" x14ac:dyDescent="0.35">
      <c r="A11" s="4">
        <f t="shared" si="0"/>
        <v>8</v>
      </c>
      <c r="B11" s="4">
        <v>23</v>
      </c>
      <c r="C11">
        <f t="shared" si="1"/>
        <v>20.881215469613252</v>
      </c>
      <c r="D11">
        <f t="shared" si="2"/>
        <v>2.1187845303867476</v>
      </c>
      <c r="E11">
        <f t="shared" si="3"/>
        <v>4.4892478862061909</v>
      </c>
    </row>
    <row r="12" spans="1:7" x14ac:dyDescent="0.35">
      <c r="A12" s="4">
        <f t="shared" si="0"/>
        <v>9</v>
      </c>
      <c r="B12" s="4">
        <v>51</v>
      </c>
      <c r="C12">
        <f t="shared" si="1"/>
        <v>22.776243093922652</v>
      </c>
      <c r="D12">
        <f t="shared" si="2"/>
        <v>28.223756906077348</v>
      </c>
      <c r="E12">
        <f t="shared" si="3"/>
        <v>796.58045389334882</v>
      </c>
    </row>
    <row r="13" spans="1:7" x14ac:dyDescent="0.35">
      <c r="A13" s="4">
        <f t="shared" si="0"/>
        <v>10</v>
      </c>
      <c r="B13" s="4">
        <v>41</v>
      </c>
      <c r="C13">
        <f t="shared" si="1"/>
        <v>44.73480662983421</v>
      </c>
      <c r="D13">
        <f t="shared" si="2"/>
        <v>3.7348066298342104</v>
      </c>
      <c r="E13">
        <f t="shared" si="3"/>
        <v>13.948780562253573</v>
      </c>
    </row>
    <row r="14" spans="1:7" x14ac:dyDescent="0.35">
      <c r="A14" s="4">
        <f t="shared" si="0"/>
        <v>11</v>
      </c>
      <c r="B14" s="4">
        <v>56</v>
      </c>
      <c r="C14">
        <f t="shared" si="1"/>
        <v>43.237569060773495</v>
      </c>
      <c r="D14">
        <f t="shared" si="2"/>
        <v>12.762430939226505</v>
      </c>
      <c r="E14">
        <f t="shared" si="3"/>
        <v>162.87964347852594</v>
      </c>
    </row>
    <row r="15" spans="1:7" x14ac:dyDescent="0.35">
      <c r="A15" s="4">
        <f t="shared" si="0"/>
        <v>12</v>
      </c>
      <c r="B15" s="4">
        <v>75</v>
      </c>
      <c r="C15">
        <f t="shared" si="1"/>
        <v>52.643646408839757</v>
      </c>
      <c r="D15">
        <f t="shared" si="2"/>
        <v>22.356353591160243</v>
      </c>
      <c r="E15">
        <f t="shared" si="3"/>
        <v>499.80654589298348</v>
      </c>
    </row>
    <row r="16" spans="1:7" x14ac:dyDescent="0.35">
      <c r="A16" s="4">
        <f t="shared" si="0"/>
        <v>13</v>
      </c>
      <c r="B16" s="4">
        <v>60</v>
      </c>
      <c r="C16">
        <f t="shared" si="1"/>
        <v>70.748618784530365</v>
      </c>
      <c r="D16">
        <f t="shared" si="2"/>
        <v>10.748618784530365</v>
      </c>
      <c r="E16">
        <f t="shared" si="3"/>
        <v>115.53280577515902</v>
      </c>
    </row>
    <row r="17" spans="1:5" x14ac:dyDescent="0.35">
      <c r="A17" s="4">
        <f t="shared" si="0"/>
        <v>14</v>
      </c>
      <c r="B17" s="4">
        <v>75</v>
      </c>
      <c r="C17">
        <f t="shared" si="1"/>
        <v>63.356353591160243</v>
      </c>
      <c r="D17">
        <f t="shared" si="2"/>
        <v>11.643646408839757</v>
      </c>
      <c r="E17">
        <f t="shared" si="3"/>
        <v>135.57450169408696</v>
      </c>
    </row>
    <row r="18" spans="1:5" x14ac:dyDescent="0.35">
      <c r="A18" s="6">
        <f t="shared" si="0"/>
        <v>15</v>
      </c>
      <c r="B18" s="6">
        <v>88</v>
      </c>
      <c r="C18" s="8">
        <f t="shared" si="1"/>
        <v>71.643646408839757</v>
      </c>
      <c r="D18" s="8">
        <f t="shared" si="2"/>
        <v>16.356353591160243</v>
      </c>
      <c r="E18" s="8">
        <f t="shared" si="3"/>
        <v>267.53030279906056</v>
      </c>
    </row>
    <row r="20" spans="1:5" x14ac:dyDescent="0.35">
      <c r="D20" s="4" t="s">
        <v>12</v>
      </c>
      <c r="E20" s="4" t="s">
        <v>13</v>
      </c>
    </row>
    <row r="21" spans="1:5" x14ac:dyDescent="0.35">
      <c r="D21" s="9">
        <f>AVERAGE(D4:D18)</f>
        <v>11.225598526703493</v>
      </c>
      <c r="E21" s="10">
        <f>AVERAGE(E4:E18)</f>
        <v>184.68784530386742</v>
      </c>
    </row>
  </sheetData>
  <pageMargins left="0.7" right="0.7" top="0.75" bottom="0.75" header="0.3" footer="0.3"/>
  <ignoredErrors>
    <ignoredError sqref="C7:C18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Weighted 1</vt:lpstr>
      <vt:lpstr>Weighted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2024-07-11T16:45:42Z</dcterms:created>
  <dcterms:modified xsi:type="dcterms:W3CDTF">2024-07-11T16:48:43Z</dcterms:modified>
</cp:coreProperties>
</file>