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4C65C9FF-E21D-497A-8A08-26FF69B7E698}" xr6:coauthVersionLast="47" xr6:coauthVersionMax="47" xr10:uidLastSave="{00000000-0000-0000-0000-000000000000}"/>
  <bookViews>
    <workbookView xWindow="-110" yWindow="-110" windowWidth="19420" windowHeight="10300" xr2:uid="{977EC082-A7B4-46C0-944F-7E41D72F9D30}"/>
  </bookViews>
  <sheets>
    <sheet name="Sheet9" sheetId="9" r:id="rId1"/>
    <sheet name="E and H" sheetId="8" r:id="rId2"/>
    <sheet name="Res 1" sheetId="1" r:id="rId3"/>
    <sheet name="Res 2" sheetId="2" r:id="rId4"/>
    <sheet name="Res 3" sheetId="3" r:id="rId5"/>
    <sheet name="Res 4" sheetId="4" r:id="rId6"/>
    <sheet name="Cooks 1" sheetId="5" r:id="rId7"/>
    <sheet name="Cooks 2" sheetId="6" r:id="rId8"/>
    <sheet name="Cooks 3" sheetId="7" r:id="rId9"/>
  </sheets>
  <externalReferences>
    <externalReference r:id="rId10"/>
    <externalReference r:id="rId11"/>
  </externalReferences>
  <definedNames>
    <definedName name="r_0">[2]Sheet17!$A$3:$A$264</definedName>
    <definedName name="r_1">[2]Sheet17!$B$3:$B$264</definedName>
    <definedName name="r_2">[2]Sheet17!$C$3:$C$264</definedName>
    <definedName name="r_3">[2]Sheet17!$D$3:$D$264</definedName>
    <definedName name="r_4">[2]Sheet17!$E$3:$E$264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7" l="1" a="1"/>
  <c r="K14" i="7" s="1"/>
  <c r="AK6" i="6" a="1"/>
  <c r="AK16" i="6" s="1"/>
  <c r="H13" i="4"/>
  <c r="K12" i="4"/>
  <c r="H12" i="4"/>
  <c r="K11" i="4"/>
  <c r="H6" i="4"/>
  <c r="H8" i="4" s="1"/>
  <c r="K5" i="4"/>
  <c r="K7" i="4" s="1"/>
  <c r="H5" i="4"/>
  <c r="K4" i="4"/>
  <c r="E14" i="4"/>
  <c r="E13" i="4"/>
  <c r="E4" i="4" a="1"/>
  <c r="E10" i="4" s="1"/>
  <c r="R31" i="8"/>
  <c r="R32" i="8" s="1"/>
  <c r="A31" i="8"/>
  <c r="A32" i="8" s="1"/>
  <c r="O18" i="8"/>
  <c r="I14" i="8"/>
  <c r="G14" i="8"/>
  <c r="F14" i="8"/>
  <c r="I13" i="8"/>
  <c r="G13" i="8"/>
  <c r="F13" i="8"/>
  <c r="I12" i="8"/>
  <c r="G12" i="8"/>
  <c r="F12" i="8"/>
  <c r="I11" i="8"/>
  <c r="G11" i="8"/>
  <c r="F11" i="8"/>
  <c r="I10" i="8"/>
  <c r="G10" i="8"/>
  <c r="F10" i="8"/>
  <c r="I9" i="8"/>
  <c r="G9" i="8"/>
  <c r="F9" i="8"/>
  <c r="I8" i="8"/>
  <c r="G8" i="8"/>
  <c r="F8" i="8"/>
  <c r="I7" i="8"/>
  <c r="G7" i="8"/>
  <c r="F7" i="8"/>
  <c r="I6" i="8"/>
  <c r="G6" i="8"/>
  <c r="F6" i="8"/>
  <c r="AB5" i="8"/>
  <c r="AB6" i="8" s="1"/>
  <c r="AB7" i="8" s="1"/>
  <c r="AB8" i="8" s="1"/>
  <c r="AB9" i="8" s="1"/>
  <c r="AB10" i="8" s="1"/>
  <c r="AB11" i="8" s="1"/>
  <c r="AB12" i="8" s="1"/>
  <c r="AB13" i="8" s="1"/>
  <c r="AB14" i="8" s="1"/>
  <c r="I5" i="8"/>
  <c r="G5" i="8"/>
  <c r="F5" i="8"/>
  <c r="I4" i="8"/>
  <c r="S27" i="8" s="1"/>
  <c r="G4" i="8"/>
  <c r="F4" i="8"/>
  <c r="E17" i="8" s="1" a="1"/>
  <c r="H14" i="7"/>
  <c r="G14" i="7"/>
  <c r="F14" i="7"/>
  <c r="E14" i="7"/>
  <c r="H13" i="7"/>
  <c r="G13" i="7"/>
  <c r="F13" i="7"/>
  <c r="J12" i="7"/>
  <c r="H12" i="7"/>
  <c r="G12" i="7"/>
  <c r="F12" i="7"/>
  <c r="H11" i="7"/>
  <c r="G11" i="7"/>
  <c r="F11" i="7"/>
  <c r="H10" i="7"/>
  <c r="G10" i="7"/>
  <c r="F10" i="7"/>
  <c r="E10" i="7"/>
  <c r="E11" i="7" s="1"/>
  <c r="E12" i="7" s="1"/>
  <c r="E13" i="7" s="1"/>
  <c r="H9" i="7"/>
  <c r="G9" i="7"/>
  <c r="F9" i="7"/>
  <c r="H8" i="7"/>
  <c r="G8" i="7"/>
  <c r="F8" i="7"/>
  <c r="T7" i="7"/>
  <c r="H7" i="7"/>
  <c r="G7" i="7"/>
  <c r="F7" i="7"/>
  <c r="H6" i="7"/>
  <c r="J6" i="7" s="1"/>
  <c r="G6" i="7"/>
  <c r="F6" i="7"/>
  <c r="T5" i="7"/>
  <c r="H5" i="7"/>
  <c r="J5" i="7" s="1"/>
  <c r="G5" i="7"/>
  <c r="F5" i="7"/>
  <c r="E5" i="7"/>
  <c r="E6" i="7" s="1"/>
  <c r="E7" i="7" s="1"/>
  <c r="E8" i="7" s="1"/>
  <c r="E9" i="7" s="1"/>
  <c r="I12" i="7"/>
  <c r="I10" i="7"/>
  <c r="J10" i="7" s="1"/>
  <c r="I9" i="7"/>
  <c r="I8" i="7"/>
  <c r="J8" i="7" s="1"/>
  <c r="I7" i="7"/>
  <c r="J7" i="7" s="1"/>
  <c r="I6" i="7"/>
  <c r="I5" i="7"/>
  <c r="I4" i="7"/>
  <c r="J4" i="7" s="1"/>
  <c r="I4" i="7" a="1"/>
  <c r="H4" i="7"/>
  <c r="G4" i="7"/>
  <c r="F4" i="7"/>
  <c r="H3" i="7"/>
  <c r="G3" i="7"/>
  <c r="F3" i="7"/>
  <c r="T32" i="6"/>
  <c r="S32" i="6"/>
  <c r="R32" i="6"/>
  <c r="T31" i="6"/>
  <c r="S31" i="6"/>
  <c r="R31" i="6"/>
  <c r="T30" i="6"/>
  <c r="S30" i="6"/>
  <c r="R30" i="6"/>
  <c r="T29" i="6"/>
  <c r="S29" i="6"/>
  <c r="R29" i="6"/>
  <c r="T28" i="6"/>
  <c r="S28" i="6"/>
  <c r="R28" i="6"/>
  <c r="T27" i="6"/>
  <c r="S27" i="6"/>
  <c r="R27" i="6"/>
  <c r="T26" i="6"/>
  <c r="S26" i="6"/>
  <c r="R26" i="6"/>
  <c r="T25" i="6"/>
  <c r="S25" i="6"/>
  <c r="R25" i="6"/>
  <c r="T24" i="6"/>
  <c r="S24" i="6"/>
  <c r="R24" i="6"/>
  <c r="Q24" i="6"/>
  <c r="T23" i="6"/>
  <c r="S23" i="6"/>
  <c r="R23" i="6"/>
  <c r="Q23" i="6"/>
  <c r="T22" i="6"/>
  <c r="S22" i="6"/>
  <c r="R22" i="6"/>
  <c r="O20" i="6"/>
  <c r="O18" i="6"/>
  <c r="AH16" i="6"/>
  <c r="AG16" i="6"/>
  <c r="AF16" i="6"/>
  <c r="AH15" i="6"/>
  <c r="AG15" i="6"/>
  <c r="AF15" i="6"/>
  <c r="AH14" i="6"/>
  <c r="AG14" i="6"/>
  <c r="AF14" i="6"/>
  <c r="I14" i="6"/>
  <c r="G14" i="6"/>
  <c r="F14" i="6"/>
  <c r="AH13" i="6"/>
  <c r="AG13" i="6"/>
  <c r="AF13" i="6"/>
  <c r="I13" i="6"/>
  <c r="G13" i="6"/>
  <c r="F13" i="6"/>
  <c r="AH12" i="6"/>
  <c r="AG12" i="6"/>
  <c r="AF12" i="6"/>
  <c r="I12" i="6"/>
  <c r="G12" i="6"/>
  <c r="F12" i="6"/>
  <c r="AH11" i="6"/>
  <c r="AG11" i="6"/>
  <c r="AF11" i="6"/>
  <c r="I11" i="6"/>
  <c r="G11" i="6"/>
  <c r="F11" i="6"/>
  <c r="AH10" i="6"/>
  <c r="AJ10" i="6" s="1"/>
  <c r="AG10" i="6"/>
  <c r="AF10" i="6"/>
  <c r="I10" i="6"/>
  <c r="G10" i="6"/>
  <c r="F10" i="6"/>
  <c r="AT9" i="6"/>
  <c r="AH9" i="6"/>
  <c r="AG9" i="6"/>
  <c r="AF9" i="6"/>
  <c r="I9" i="6"/>
  <c r="G9" i="6"/>
  <c r="F9" i="6"/>
  <c r="AH8" i="6"/>
  <c r="AG8" i="6"/>
  <c r="AF8" i="6"/>
  <c r="I8" i="6"/>
  <c r="G8" i="6"/>
  <c r="F8" i="6"/>
  <c r="AT7" i="6"/>
  <c r="AH7" i="6"/>
  <c r="AG7" i="6"/>
  <c r="AF7" i="6"/>
  <c r="AE7" i="6"/>
  <c r="AE8" i="6" s="1"/>
  <c r="AE9" i="6" s="1"/>
  <c r="AE10" i="6" s="1"/>
  <c r="AE11" i="6" s="1"/>
  <c r="AE12" i="6" s="1"/>
  <c r="AE13" i="6" s="1"/>
  <c r="AE14" i="6" s="1"/>
  <c r="AE15" i="6" s="1"/>
  <c r="AE16" i="6" s="1"/>
  <c r="AB7" i="6"/>
  <c r="AB8" i="6" s="1"/>
  <c r="AB9" i="6" s="1"/>
  <c r="AB10" i="6" s="1"/>
  <c r="AB11" i="6" s="1"/>
  <c r="AB12" i="6" s="1"/>
  <c r="AB13" i="6" s="1"/>
  <c r="AB14" i="6" s="1"/>
  <c r="I7" i="6"/>
  <c r="G7" i="6"/>
  <c r="F7" i="6"/>
  <c r="AI16" i="6"/>
  <c r="AJ16" i="6" s="1"/>
  <c r="AI14" i="6"/>
  <c r="AI12" i="6"/>
  <c r="AJ12" i="6" s="1"/>
  <c r="AI11" i="6"/>
  <c r="AJ11" i="6" s="1"/>
  <c r="AI10" i="6"/>
  <c r="AI6" i="6" a="1"/>
  <c r="AH6" i="6"/>
  <c r="AG6" i="6"/>
  <c r="AF6" i="6"/>
  <c r="I6" i="6"/>
  <c r="G6" i="6"/>
  <c r="F6" i="6"/>
  <c r="AH5" i="6"/>
  <c r="AG5" i="6"/>
  <c r="AF5" i="6"/>
  <c r="AB5" i="6"/>
  <c r="AB6" i="6" s="1"/>
  <c r="I5" i="6"/>
  <c r="G5" i="6"/>
  <c r="F5" i="6"/>
  <c r="I4" i="6"/>
  <c r="G4" i="6"/>
  <c r="F4" i="6"/>
  <c r="V80" i="5"/>
  <c r="S79" i="5"/>
  <c r="V77" i="5"/>
  <c r="S75" i="5"/>
  <c r="S74" i="5"/>
  <c r="V73" i="5"/>
  <c r="V71" i="5"/>
  <c r="S69" i="5"/>
  <c r="V68" i="5"/>
  <c r="S68" i="5"/>
  <c r="S67" i="5"/>
  <c r="G43" i="5"/>
  <c r="F43" i="5"/>
  <c r="V81" i="5" s="1"/>
  <c r="G42" i="5"/>
  <c r="F42" i="5"/>
  <c r="G41" i="5"/>
  <c r="F41" i="5"/>
  <c r="V79" i="5" s="1"/>
  <c r="G40" i="5"/>
  <c r="F40" i="5"/>
  <c r="V78" i="5" s="1"/>
  <c r="G39" i="5"/>
  <c r="F39" i="5"/>
  <c r="G38" i="5"/>
  <c r="F38" i="5"/>
  <c r="V76" i="5" s="1"/>
  <c r="G37" i="5"/>
  <c r="F37" i="5"/>
  <c r="V75" i="5" s="1"/>
  <c r="G36" i="5"/>
  <c r="F36" i="5"/>
  <c r="G35" i="5"/>
  <c r="F35" i="5"/>
  <c r="E35" i="5"/>
  <c r="E36" i="5" s="1"/>
  <c r="E37" i="5" s="1"/>
  <c r="E38" i="5" s="1"/>
  <c r="E39" i="5" s="1"/>
  <c r="E40" i="5" s="1"/>
  <c r="E41" i="5" s="1"/>
  <c r="E42" i="5" s="1"/>
  <c r="E43" i="5" s="1"/>
  <c r="G34" i="5"/>
  <c r="F34" i="5"/>
  <c r="V72" i="5" s="1"/>
  <c r="G33" i="5"/>
  <c r="F33" i="5"/>
  <c r="E33" i="5"/>
  <c r="E34" i="5" s="1"/>
  <c r="G32" i="5"/>
  <c r="F32" i="5"/>
  <c r="G31" i="5"/>
  <c r="F31" i="5"/>
  <c r="V69" i="5" s="1"/>
  <c r="E31" i="5"/>
  <c r="E32" i="5" s="1"/>
  <c r="H30" i="5"/>
  <c r="G30" i="5"/>
  <c r="F30" i="5"/>
  <c r="E30" i="5"/>
  <c r="G29" i="5"/>
  <c r="F29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E12" i="5"/>
  <c r="E13" i="5" s="1"/>
  <c r="E14" i="5" s="1"/>
  <c r="E15" i="5" s="1"/>
  <c r="E16" i="5" s="1"/>
  <c r="E17" i="5" s="1"/>
  <c r="E18" i="5" s="1"/>
  <c r="E19" i="5" s="1"/>
  <c r="E20" i="5" s="1"/>
  <c r="G11" i="5"/>
  <c r="F11" i="5"/>
  <c r="S72" i="5" s="1"/>
  <c r="G10" i="5"/>
  <c r="F10" i="5"/>
  <c r="S71" i="5" s="1"/>
  <c r="E10" i="5"/>
  <c r="E11" i="5" s="1"/>
  <c r="G9" i="5"/>
  <c r="H6" i="5" s="1"/>
  <c r="F9" i="5"/>
  <c r="F23" i="5" s="1"/>
  <c r="G8" i="5"/>
  <c r="F8" i="5"/>
  <c r="E8" i="5"/>
  <c r="E9" i="5" s="1"/>
  <c r="G7" i="5"/>
  <c r="F7" i="5"/>
  <c r="E7" i="5"/>
  <c r="G6" i="5"/>
  <c r="F6" i="5"/>
  <c r="H15" i="4"/>
  <c r="K14" i="4"/>
  <c r="H4" i="4"/>
  <c r="L53" i="3"/>
  <c r="J53" i="3"/>
  <c r="I53" i="3"/>
  <c r="H53" i="3"/>
  <c r="L52" i="3"/>
  <c r="J52" i="3"/>
  <c r="I52" i="3"/>
  <c r="H52" i="3"/>
  <c r="L51" i="3"/>
  <c r="J51" i="3"/>
  <c r="I51" i="3"/>
  <c r="H51" i="3"/>
  <c r="L50" i="3"/>
  <c r="J50" i="3"/>
  <c r="I50" i="3"/>
  <c r="H50" i="3"/>
  <c r="L49" i="3"/>
  <c r="J49" i="3"/>
  <c r="I49" i="3"/>
  <c r="H49" i="3"/>
  <c r="L48" i="3"/>
  <c r="J48" i="3"/>
  <c r="I48" i="3"/>
  <c r="H48" i="3"/>
  <c r="L47" i="3"/>
  <c r="J47" i="3"/>
  <c r="I47" i="3"/>
  <c r="H47" i="3"/>
  <c r="L46" i="3"/>
  <c r="J46" i="3"/>
  <c r="I46" i="3"/>
  <c r="H46" i="3"/>
  <c r="L45" i="3"/>
  <c r="J45" i="3"/>
  <c r="I45" i="3"/>
  <c r="H45" i="3"/>
  <c r="L44" i="3"/>
  <c r="J44" i="3"/>
  <c r="I44" i="3"/>
  <c r="H44" i="3"/>
  <c r="L43" i="3"/>
  <c r="J43" i="3"/>
  <c r="I43" i="3"/>
  <c r="H43" i="3"/>
  <c r="L42" i="3"/>
  <c r="J42" i="3"/>
  <c r="I42" i="3"/>
  <c r="H42" i="3"/>
  <c r="L41" i="3"/>
  <c r="J41" i="3"/>
  <c r="I41" i="3"/>
  <c r="H41" i="3"/>
  <c r="L40" i="3"/>
  <c r="J40" i="3"/>
  <c r="I40" i="3"/>
  <c r="H40" i="3"/>
  <c r="L39" i="3"/>
  <c r="J39" i="3"/>
  <c r="I39" i="3"/>
  <c r="H39" i="3"/>
  <c r="L38" i="3"/>
  <c r="J38" i="3"/>
  <c r="I38" i="3"/>
  <c r="H38" i="3"/>
  <c r="L37" i="3"/>
  <c r="J37" i="3"/>
  <c r="I37" i="3"/>
  <c r="H37" i="3"/>
  <c r="L36" i="3"/>
  <c r="J36" i="3"/>
  <c r="I36" i="3"/>
  <c r="H36" i="3"/>
  <c r="L35" i="3"/>
  <c r="J35" i="3"/>
  <c r="I35" i="3"/>
  <c r="H35" i="3"/>
  <c r="L34" i="3"/>
  <c r="J34" i="3"/>
  <c r="I34" i="3"/>
  <c r="H34" i="3"/>
  <c r="L33" i="3"/>
  <c r="J33" i="3"/>
  <c r="I33" i="3"/>
  <c r="H33" i="3"/>
  <c r="L32" i="3"/>
  <c r="J32" i="3"/>
  <c r="I32" i="3"/>
  <c r="H32" i="3"/>
  <c r="L31" i="3"/>
  <c r="J31" i="3"/>
  <c r="I31" i="3"/>
  <c r="H31" i="3"/>
  <c r="L30" i="3"/>
  <c r="J30" i="3"/>
  <c r="I30" i="3"/>
  <c r="H30" i="3"/>
  <c r="L29" i="3"/>
  <c r="J29" i="3"/>
  <c r="I29" i="3"/>
  <c r="H29" i="3"/>
  <c r="L28" i="3"/>
  <c r="J28" i="3"/>
  <c r="I28" i="3"/>
  <c r="H28" i="3"/>
  <c r="L27" i="3"/>
  <c r="J27" i="3"/>
  <c r="I27" i="3"/>
  <c r="H27" i="3"/>
  <c r="L26" i="3"/>
  <c r="J26" i="3"/>
  <c r="I26" i="3"/>
  <c r="H26" i="3"/>
  <c r="L25" i="3"/>
  <c r="J25" i="3"/>
  <c r="I25" i="3"/>
  <c r="H25" i="3"/>
  <c r="L24" i="3"/>
  <c r="J24" i="3"/>
  <c r="I24" i="3"/>
  <c r="H24" i="3"/>
  <c r="L23" i="3"/>
  <c r="J23" i="3"/>
  <c r="I23" i="3"/>
  <c r="H23" i="3"/>
  <c r="L22" i="3"/>
  <c r="J22" i="3"/>
  <c r="I22" i="3"/>
  <c r="H22" i="3"/>
  <c r="L21" i="3"/>
  <c r="J21" i="3"/>
  <c r="I21" i="3"/>
  <c r="H21" i="3"/>
  <c r="L20" i="3"/>
  <c r="J20" i="3"/>
  <c r="I20" i="3"/>
  <c r="H20" i="3"/>
  <c r="L19" i="3"/>
  <c r="J19" i="3"/>
  <c r="I19" i="3"/>
  <c r="H19" i="3"/>
  <c r="L18" i="3"/>
  <c r="J18" i="3"/>
  <c r="I18" i="3"/>
  <c r="H18" i="3"/>
  <c r="L17" i="3"/>
  <c r="J17" i="3"/>
  <c r="I17" i="3"/>
  <c r="H17" i="3"/>
  <c r="L16" i="3"/>
  <c r="J16" i="3"/>
  <c r="I16" i="3"/>
  <c r="H16" i="3"/>
  <c r="L15" i="3"/>
  <c r="J15" i="3"/>
  <c r="I15" i="3"/>
  <c r="H15" i="3"/>
  <c r="L14" i="3"/>
  <c r="J14" i="3"/>
  <c r="I14" i="3"/>
  <c r="H14" i="3"/>
  <c r="L13" i="3"/>
  <c r="J13" i="3"/>
  <c r="I13" i="3"/>
  <c r="H13" i="3"/>
  <c r="L12" i="3"/>
  <c r="J12" i="3"/>
  <c r="I12" i="3"/>
  <c r="H12" i="3"/>
  <c r="L11" i="3"/>
  <c r="J11" i="3"/>
  <c r="I11" i="3"/>
  <c r="H11" i="3"/>
  <c r="L10" i="3"/>
  <c r="J10" i="3"/>
  <c r="I10" i="3"/>
  <c r="H10" i="3"/>
  <c r="L9" i="3"/>
  <c r="J9" i="3"/>
  <c r="I9" i="3"/>
  <c r="H9" i="3"/>
  <c r="L8" i="3"/>
  <c r="J8" i="3"/>
  <c r="I8" i="3"/>
  <c r="H8" i="3"/>
  <c r="L7" i="3"/>
  <c r="J7" i="3"/>
  <c r="I7" i="3"/>
  <c r="H7" i="3"/>
  <c r="L6" i="3"/>
  <c r="J6" i="3"/>
  <c r="I6" i="3"/>
  <c r="H6" i="3"/>
  <c r="P5" i="3"/>
  <c r="P6" i="3" s="1"/>
  <c r="P7" i="3" s="1"/>
  <c r="L5" i="3"/>
  <c r="J5" i="3"/>
  <c r="I5" i="3"/>
  <c r="H5" i="3"/>
  <c r="L4" i="3"/>
  <c r="J4" i="3"/>
  <c r="I4" i="3"/>
  <c r="H4" i="3"/>
  <c r="S70" i="2"/>
  <c r="V70" i="2" s="1"/>
  <c r="Y70" i="2" s="1"/>
  <c r="S69" i="2"/>
  <c r="V69" i="2" s="1"/>
  <c r="Y69" i="2" s="1"/>
  <c r="S68" i="2"/>
  <c r="V68" i="2" s="1"/>
  <c r="Y68" i="2" s="1"/>
  <c r="Y67" i="2"/>
  <c r="S67" i="2"/>
  <c r="V67" i="2" s="1"/>
  <c r="V66" i="2"/>
  <c r="Y66" i="2" s="1"/>
  <c r="S66" i="2"/>
  <c r="Y65" i="2"/>
  <c r="V65" i="2"/>
  <c r="S65" i="2"/>
  <c r="S64" i="2"/>
  <c r="V64" i="2" s="1"/>
  <c r="Y64" i="2" s="1"/>
  <c r="Y63" i="2"/>
  <c r="S63" i="2"/>
  <c r="V63" i="2" s="1"/>
  <c r="V62" i="2"/>
  <c r="Y62" i="2" s="1"/>
  <c r="S62" i="2"/>
  <c r="S61" i="2"/>
  <c r="V61" i="2" s="1"/>
  <c r="Y61" i="2" s="1"/>
  <c r="S60" i="2"/>
  <c r="V60" i="2" s="1"/>
  <c r="Y60" i="2" s="1"/>
  <c r="Z37" i="2"/>
  <c r="S37" i="2"/>
  <c r="V37" i="2" s="1"/>
  <c r="S36" i="2"/>
  <c r="V36" i="2" s="1"/>
  <c r="Z35" i="2"/>
  <c r="S35" i="2"/>
  <c r="V35" i="2" s="1"/>
  <c r="V34" i="2"/>
  <c r="V33" i="2"/>
  <c r="V32" i="2"/>
  <c r="S32" i="2"/>
  <c r="A32" i="2"/>
  <c r="Z31" i="2"/>
  <c r="V31" i="2"/>
  <c r="S31" i="2"/>
  <c r="C31" i="2"/>
  <c r="S29" i="2"/>
  <c r="V29" i="2" s="1"/>
  <c r="S28" i="2"/>
  <c r="V28" i="2" s="1"/>
  <c r="B28" i="2"/>
  <c r="Z27" i="2"/>
  <c r="V27" i="2"/>
  <c r="B27" i="2"/>
  <c r="B26" i="2"/>
  <c r="C26" i="2" s="1"/>
  <c r="Q19" i="2"/>
  <c r="I16" i="2"/>
  <c r="G16" i="2"/>
  <c r="F16" i="2"/>
  <c r="I15" i="2"/>
  <c r="G15" i="2"/>
  <c r="F15" i="2"/>
  <c r="I14" i="2"/>
  <c r="G14" i="2"/>
  <c r="F14" i="2"/>
  <c r="I13" i="2"/>
  <c r="Z34" i="2" s="1"/>
  <c r="G13" i="2"/>
  <c r="F13" i="2"/>
  <c r="S34" i="2" s="1"/>
  <c r="I12" i="2"/>
  <c r="G12" i="2"/>
  <c r="F12" i="2"/>
  <c r="S33" i="2" s="1"/>
  <c r="I11" i="2"/>
  <c r="Z32" i="2" s="1"/>
  <c r="G11" i="2"/>
  <c r="F11" i="2"/>
  <c r="I10" i="2"/>
  <c r="G10" i="2"/>
  <c r="F10" i="2"/>
  <c r="I9" i="2"/>
  <c r="Z30" i="2" s="1"/>
  <c r="G9" i="2"/>
  <c r="F9" i="2"/>
  <c r="S30" i="2" s="1"/>
  <c r="V30" i="2" s="1"/>
  <c r="I8" i="2"/>
  <c r="Z29" i="2" s="1"/>
  <c r="G8" i="2"/>
  <c r="F8" i="2"/>
  <c r="L7" i="2"/>
  <c r="L8" i="2" s="1"/>
  <c r="I7" i="2"/>
  <c r="G7" i="2"/>
  <c r="F7" i="2"/>
  <c r="I6" i="2"/>
  <c r="G6" i="2"/>
  <c r="F6" i="2"/>
  <c r="S27" i="2" s="1"/>
  <c r="N105" i="1"/>
  <c r="N81" i="1"/>
  <c r="N82" i="1" s="1"/>
  <c r="N59" i="1"/>
  <c r="N58" i="1"/>
  <c r="N57" i="1"/>
  <c r="Q46" i="1"/>
  <c r="T46" i="1" s="1"/>
  <c r="N45" i="1"/>
  <c r="Q45" i="1" s="1"/>
  <c r="T45" i="1" s="1"/>
  <c r="Q44" i="1"/>
  <c r="T44" i="1" s="1"/>
  <c r="Q41" i="1"/>
  <c r="T41" i="1" s="1"/>
  <c r="Q40" i="1"/>
  <c r="T40" i="1" s="1"/>
  <c r="N39" i="1"/>
  <c r="Q39" i="1" s="1"/>
  <c r="T39" i="1" s="1"/>
  <c r="Q37" i="1"/>
  <c r="T37" i="1" s="1"/>
  <c r="N37" i="1"/>
  <c r="T36" i="1"/>
  <c r="S35" i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Q35" i="1"/>
  <c r="T35" i="1" s="1"/>
  <c r="N35" i="1"/>
  <c r="T34" i="1"/>
  <c r="S34" i="1"/>
  <c r="Q34" i="1"/>
  <c r="S33" i="1"/>
  <c r="N33" i="1"/>
  <c r="Q33" i="1" s="1"/>
  <c r="T33" i="1" s="1"/>
  <c r="N32" i="1"/>
  <c r="Q32" i="1" s="1"/>
  <c r="T32" i="1" s="1"/>
  <c r="M23" i="1"/>
  <c r="G20" i="1"/>
  <c r="E20" i="1"/>
  <c r="N46" i="1" s="1"/>
  <c r="G19" i="1"/>
  <c r="E19" i="1"/>
  <c r="G18" i="1"/>
  <c r="E18" i="1"/>
  <c r="N44" i="1" s="1"/>
  <c r="G17" i="1"/>
  <c r="E17" i="1"/>
  <c r="N43" i="1" s="1"/>
  <c r="Q43" i="1" s="1"/>
  <c r="T43" i="1" s="1"/>
  <c r="G16" i="1"/>
  <c r="E16" i="1"/>
  <c r="N42" i="1" s="1"/>
  <c r="Q42" i="1" s="1"/>
  <c r="T42" i="1" s="1"/>
  <c r="G15" i="1"/>
  <c r="E15" i="1"/>
  <c r="N41" i="1" s="1"/>
  <c r="G14" i="1"/>
  <c r="E14" i="1"/>
  <c r="N40" i="1" s="1"/>
  <c r="G13" i="1"/>
  <c r="E13" i="1"/>
  <c r="G12" i="1"/>
  <c r="E12" i="1"/>
  <c r="N38" i="1" s="1"/>
  <c r="Q38" i="1" s="1"/>
  <c r="T38" i="1" s="1"/>
  <c r="G11" i="1"/>
  <c r="E11" i="1"/>
  <c r="G10" i="1"/>
  <c r="E10" i="1"/>
  <c r="N36" i="1" s="1"/>
  <c r="Q36" i="1" s="1"/>
  <c r="G9" i="1"/>
  <c r="E9" i="1"/>
  <c r="G8" i="1"/>
  <c r="E8" i="1"/>
  <c r="N34" i="1" s="1"/>
  <c r="G7" i="1"/>
  <c r="E7" i="1"/>
  <c r="G6" i="1"/>
  <c r="E6" i="1"/>
  <c r="E11" i="4" l="1"/>
  <c r="E12" i="4"/>
  <c r="AK6" i="6"/>
  <c r="K4" i="7"/>
  <c r="AK8" i="6"/>
  <c r="K6" i="7"/>
  <c r="K7" i="7"/>
  <c r="E4" i="4"/>
  <c r="K9" i="7"/>
  <c r="E6" i="4"/>
  <c r="AK12" i="6"/>
  <c r="K10" i="7"/>
  <c r="AK9" i="6"/>
  <c r="AK10" i="6"/>
  <c r="AK11" i="6"/>
  <c r="E7" i="4"/>
  <c r="AK13" i="6"/>
  <c r="K11" i="7"/>
  <c r="K5" i="7"/>
  <c r="E8" i="4"/>
  <c r="AK14" i="6"/>
  <c r="K12" i="7"/>
  <c r="AK7" i="6"/>
  <c r="E5" i="4"/>
  <c r="E9" i="4"/>
  <c r="AK15" i="6"/>
  <c r="K13" i="7"/>
  <c r="K8" i="7"/>
  <c r="A33" i="8"/>
  <c r="F19" i="8"/>
  <c r="E19" i="8"/>
  <c r="G18" i="8"/>
  <c r="F18" i="8"/>
  <c r="F17" i="8"/>
  <c r="E18" i="8"/>
  <c r="G17" i="8"/>
  <c r="E17" i="8"/>
  <c r="G19" i="8"/>
  <c r="R33" i="8"/>
  <c r="T32" i="8"/>
  <c r="S25" i="8"/>
  <c r="T25" i="8" s="1"/>
  <c r="T30" i="8" s="1"/>
  <c r="S26" i="8"/>
  <c r="O77" i="1"/>
  <c r="O75" i="1"/>
  <c r="P75" i="1" s="1"/>
  <c r="P80" i="1" s="1"/>
  <c r="D32" i="2"/>
  <c r="D36" i="2"/>
  <c r="D35" i="2"/>
  <c r="D41" i="2"/>
  <c r="D40" i="2"/>
  <c r="D33" i="2"/>
  <c r="D39" i="2"/>
  <c r="J10" i="5"/>
  <c r="J15" i="5"/>
  <c r="J16" i="5"/>
  <c r="J8" i="5"/>
  <c r="J12" i="5"/>
  <c r="I24" i="5"/>
  <c r="J19" i="5"/>
  <c r="J14" i="5"/>
  <c r="J7" i="5"/>
  <c r="J11" i="5"/>
  <c r="J13" i="5"/>
  <c r="J20" i="5"/>
  <c r="J18" i="5"/>
  <c r="N106" i="1"/>
  <c r="N83" i="1"/>
  <c r="C32" i="2"/>
  <c r="A33" i="2"/>
  <c r="N60" i="1"/>
  <c r="O22" i="3"/>
  <c r="N10" i="3" a="1"/>
  <c r="F45" i="5"/>
  <c r="H31" i="5"/>
  <c r="I31" i="5" s="1"/>
  <c r="H34" i="5"/>
  <c r="H29" i="5"/>
  <c r="I29" i="5" s="1"/>
  <c r="H43" i="5"/>
  <c r="I43" i="5" s="1"/>
  <c r="H38" i="5"/>
  <c r="I38" i="5" s="1"/>
  <c r="H39" i="5"/>
  <c r="I39" i="5" s="1"/>
  <c r="H42" i="5"/>
  <c r="I42" i="5" s="1"/>
  <c r="H41" i="5"/>
  <c r="I41" i="5" s="1"/>
  <c r="V67" i="5"/>
  <c r="H35" i="5"/>
  <c r="I35" i="5" s="1"/>
  <c r="F46" i="5"/>
  <c r="J36" i="5" s="1"/>
  <c r="Z36" i="2"/>
  <c r="Z33" i="2"/>
  <c r="D23" i="1" a="1"/>
  <c r="O76" i="1"/>
  <c r="I34" i="5"/>
  <c r="P81" i="1"/>
  <c r="I14" i="5"/>
  <c r="I20" i="5"/>
  <c r="I17" i="5"/>
  <c r="K11" i="2" a="1"/>
  <c r="H14" i="5"/>
  <c r="I6" i="5"/>
  <c r="H13" i="5"/>
  <c r="I13" i="5" s="1"/>
  <c r="H7" i="5"/>
  <c r="I7" i="5" s="1"/>
  <c r="H18" i="5"/>
  <c r="I18" i="5" s="1"/>
  <c r="H11" i="5"/>
  <c r="I11" i="5" s="1"/>
  <c r="H10" i="5"/>
  <c r="I10" i="5" s="1"/>
  <c r="H37" i="5"/>
  <c r="I37" i="5" s="1"/>
  <c r="I47" i="5"/>
  <c r="J34" i="5"/>
  <c r="J33" i="5"/>
  <c r="J41" i="5"/>
  <c r="J37" i="5"/>
  <c r="J38" i="5"/>
  <c r="J30" i="5"/>
  <c r="J43" i="5"/>
  <c r="J42" i="5"/>
  <c r="J31" i="5"/>
  <c r="J29" i="5"/>
  <c r="J35" i="5"/>
  <c r="J32" i="5"/>
  <c r="Q25" i="6"/>
  <c r="Z28" i="2"/>
  <c r="S73" i="5"/>
  <c r="H12" i="5"/>
  <c r="I12" i="5" s="1"/>
  <c r="D37" i="2"/>
  <c r="D34" i="2"/>
  <c r="D31" i="2"/>
  <c r="D38" i="2"/>
  <c r="S77" i="5"/>
  <c r="H16" i="5"/>
  <c r="H19" i="5"/>
  <c r="I19" i="5" s="1"/>
  <c r="S80" i="5"/>
  <c r="AJ14" i="6"/>
  <c r="S78" i="5"/>
  <c r="H17" i="5"/>
  <c r="J9" i="7"/>
  <c r="I16" i="5"/>
  <c r="H36" i="5"/>
  <c r="I36" i="5" s="1"/>
  <c r="H20" i="5"/>
  <c r="S81" i="5"/>
  <c r="I30" i="5"/>
  <c r="E17" i="6" a="1"/>
  <c r="AI15" i="6"/>
  <c r="AJ15" i="6" s="1"/>
  <c r="AI13" i="6"/>
  <c r="AJ13" i="6" s="1"/>
  <c r="AI8" i="6"/>
  <c r="AI6" i="6"/>
  <c r="AJ6" i="6" s="1"/>
  <c r="AI9" i="6"/>
  <c r="AJ9" i="6" s="1"/>
  <c r="AI7" i="6"/>
  <c r="AJ7" i="6" s="1"/>
  <c r="H33" i="5"/>
  <c r="S70" i="5"/>
  <c r="H9" i="5"/>
  <c r="I9" i="5" s="1"/>
  <c r="F22" i="5"/>
  <c r="J9" i="5" s="1"/>
  <c r="S76" i="5"/>
  <c r="H15" i="5"/>
  <c r="I15" i="5" s="1"/>
  <c r="H32" i="5"/>
  <c r="I32" i="5" s="1"/>
  <c r="I40" i="5"/>
  <c r="V70" i="5"/>
  <c r="V74" i="5"/>
  <c r="H40" i="5"/>
  <c r="H8" i="5"/>
  <c r="I8" i="5" s="1"/>
  <c r="I33" i="5"/>
  <c r="AJ8" i="6"/>
  <c r="I14" i="7"/>
  <c r="J14" i="7" s="1"/>
  <c r="I13" i="7"/>
  <c r="J13" i="7" s="1"/>
  <c r="I11" i="7"/>
  <c r="J11" i="7" s="1"/>
  <c r="U39" i="8" l="1"/>
  <c r="U37" i="8"/>
  <c r="U35" i="8"/>
  <c r="U33" i="8"/>
  <c r="U31" i="8"/>
  <c r="U40" i="8"/>
  <c r="U38" i="8"/>
  <c r="U36" i="8"/>
  <c r="U34" i="8"/>
  <c r="U32" i="8"/>
  <c r="U30" i="8"/>
  <c r="A34" i="8"/>
  <c r="R34" i="8"/>
  <c r="T33" i="8"/>
  <c r="Q4" i="8" a="1"/>
  <c r="K4" i="8" a="1"/>
  <c r="T31" i="8"/>
  <c r="P11" i="7"/>
  <c r="T4" i="7"/>
  <c r="T6" i="7" s="1"/>
  <c r="P13" i="7" s="1"/>
  <c r="L13" i="7"/>
  <c r="P14" i="7"/>
  <c r="L14" i="7"/>
  <c r="N10" i="5"/>
  <c r="AP7" i="6"/>
  <c r="AL7" i="6"/>
  <c r="N12" i="5"/>
  <c r="AP14" i="6"/>
  <c r="AL14" i="6"/>
  <c r="N16" i="5"/>
  <c r="AP15" i="6"/>
  <c r="AL15" i="6"/>
  <c r="I46" i="5"/>
  <c r="I48" i="5" s="1"/>
  <c r="N40" i="5" s="1"/>
  <c r="AL9" i="6"/>
  <c r="AP9" i="6"/>
  <c r="N18" i="5"/>
  <c r="AT6" i="6"/>
  <c r="AT8" i="6" s="1"/>
  <c r="AP6" i="6"/>
  <c r="AL6" i="6"/>
  <c r="Q26" i="6"/>
  <c r="N7" i="5"/>
  <c r="E24" i="1"/>
  <c r="D24" i="1"/>
  <c r="E23" i="1"/>
  <c r="D23" i="1"/>
  <c r="N61" i="1"/>
  <c r="N107" i="1"/>
  <c r="A34" i="2"/>
  <c r="C33" i="2"/>
  <c r="M13" i="2"/>
  <c r="K13" i="2"/>
  <c r="M12" i="2"/>
  <c r="L12" i="2"/>
  <c r="M11" i="2"/>
  <c r="L11" i="2"/>
  <c r="L13" i="2"/>
  <c r="K12" i="2"/>
  <c r="K11" i="2"/>
  <c r="J39" i="5"/>
  <c r="J40" i="5"/>
  <c r="P83" i="1"/>
  <c r="N84" i="1"/>
  <c r="J6" i="5"/>
  <c r="AP8" i="6"/>
  <c r="AL8" i="6"/>
  <c r="AL13" i="6"/>
  <c r="AP13" i="6"/>
  <c r="L9" i="7"/>
  <c r="P9" i="7"/>
  <c r="I23" i="5"/>
  <c r="I25" i="5" s="1"/>
  <c r="N6" i="5" s="1"/>
  <c r="P82" i="1"/>
  <c r="O13" i="3"/>
  <c r="O10" i="3"/>
  <c r="Q10" i="3"/>
  <c r="Q12" i="3"/>
  <c r="P12" i="3"/>
  <c r="O12" i="3"/>
  <c r="N12" i="3"/>
  <c r="Q11" i="3"/>
  <c r="P13" i="3"/>
  <c r="N10" i="3"/>
  <c r="O11" i="3"/>
  <c r="N11" i="3"/>
  <c r="P10" i="3"/>
  <c r="Q13" i="3"/>
  <c r="N13" i="3"/>
  <c r="P11" i="3"/>
  <c r="J17" i="5"/>
  <c r="G17" i="6"/>
  <c r="F17" i="6"/>
  <c r="G19" i="6"/>
  <c r="E19" i="6"/>
  <c r="F19" i="6"/>
  <c r="G18" i="6"/>
  <c r="F18" i="6"/>
  <c r="E18" i="6"/>
  <c r="E17" i="6"/>
  <c r="Q92" i="1"/>
  <c r="Q88" i="1"/>
  <c r="Q84" i="1"/>
  <c r="Q80" i="1"/>
  <c r="Q94" i="1"/>
  <c r="Q81" i="1"/>
  <c r="Q85" i="1"/>
  <c r="Q90" i="1"/>
  <c r="Q89" i="1"/>
  <c r="Q93" i="1"/>
  <c r="Q82" i="1"/>
  <c r="Q87" i="1"/>
  <c r="Q86" i="1"/>
  <c r="Q83" i="1"/>
  <c r="Q91" i="1"/>
  <c r="A35" i="8" l="1"/>
  <c r="K6" i="8"/>
  <c r="K5" i="8"/>
  <c r="K4" i="8"/>
  <c r="Q14" i="8"/>
  <c r="AA12" i="8"/>
  <c r="Z11" i="8"/>
  <c r="Y10" i="8"/>
  <c r="X9" i="8"/>
  <c r="W8" i="8"/>
  <c r="V7" i="8"/>
  <c r="U6" i="8"/>
  <c r="T5" i="8"/>
  <c r="S4" i="8"/>
  <c r="R8" i="8"/>
  <c r="AA13" i="8"/>
  <c r="Z12" i="8"/>
  <c r="Y11" i="8"/>
  <c r="X10" i="8"/>
  <c r="W9" i="8"/>
  <c r="V8" i="8"/>
  <c r="U7" i="8"/>
  <c r="T6" i="8"/>
  <c r="S5" i="8"/>
  <c r="R4" i="8"/>
  <c r="U11" i="8"/>
  <c r="Q7" i="8"/>
  <c r="AA14" i="8"/>
  <c r="Z13" i="8"/>
  <c r="Y12" i="8"/>
  <c r="X11" i="8"/>
  <c r="W10" i="8"/>
  <c r="V9" i="8"/>
  <c r="U8" i="8"/>
  <c r="T7" i="8"/>
  <c r="S6" i="8"/>
  <c r="R5" i="8"/>
  <c r="Q4" i="8"/>
  <c r="X14" i="8"/>
  <c r="T10" i="8"/>
  <c r="Z4" i="8"/>
  <c r="Z14" i="8"/>
  <c r="Y13" i="8"/>
  <c r="X12" i="8"/>
  <c r="W11" i="8"/>
  <c r="V10" i="8"/>
  <c r="U9" i="8"/>
  <c r="T8" i="8"/>
  <c r="S7" i="8"/>
  <c r="R6" i="8"/>
  <c r="Q5" i="8"/>
  <c r="W14" i="8"/>
  <c r="V13" i="8"/>
  <c r="U12" i="8"/>
  <c r="T11" i="8"/>
  <c r="S10" i="8"/>
  <c r="R9" i="8"/>
  <c r="Q8" i="8"/>
  <c r="AA6" i="8"/>
  <c r="Z5" i="8"/>
  <c r="Y4" i="8"/>
  <c r="T14" i="8"/>
  <c r="S13" i="8"/>
  <c r="R12" i="8"/>
  <c r="Q11" i="8"/>
  <c r="AA9" i="8"/>
  <c r="Z8" i="8"/>
  <c r="Y7" i="8"/>
  <c r="X6" i="8"/>
  <c r="W5" i="8"/>
  <c r="V4" i="8"/>
  <c r="Y14" i="8"/>
  <c r="X13" i="8"/>
  <c r="W12" i="8"/>
  <c r="V11" i="8"/>
  <c r="U10" i="8"/>
  <c r="T9" i="8"/>
  <c r="S8" i="8"/>
  <c r="R7" i="8"/>
  <c r="Q6" i="8"/>
  <c r="AA4" i="8"/>
  <c r="W13" i="8"/>
  <c r="V12" i="8"/>
  <c r="S9" i="8"/>
  <c r="AA5" i="8"/>
  <c r="V14" i="8"/>
  <c r="U13" i="8"/>
  <c r="T12" i="8"/>
  <c r="S11" i="8"/>
  <c r="R10" i="8"/>
  <c r="Q9" i="8"/>
  <c r="AA7" i="8"/>
  <c r="Z6" i="8"/>
  <c r="Y5" i="8"/>
  <c r="X4" i="8"/>
  <c r="U14" i="8"/>
  <c r="T13" i="8"/>
  <c r="S12" i="8"/>
  <c r="R11" i="8"/>
  <c r="Q10" i="8"/>
  <c r="AA8" i="8"/>
  <c r="Z7" i="8"/>
  <c r="Y6" i="8"/>
  <c r="X5" i="8"/>
  <c r="W4" i="8"/>
  <c r="S14" i="8"/>
  <c r="R13" i="8"/>
  <c r="Q12" i="8"/>
  <c r="AA10" i="8"/>
  <c r="Z9" i="8"/>
  <c r="Y8" i="8"/>
  <c r="X7" i="8"/>
  <c r="W6" i="8"/>
  <c r="V5" i="8"/>
  <c r="U4" i="8"/>
  <c r="R14" i="8"/>
  <c r="Q13" i="8"/>
  <c r="AA11" i="8"/>
  <c r="Z10" i="8"/>
  <c r="Y9" i="8"/>
  <c r="X8" i="8"/>
  <c r="W7" i="8"/>
  <c r="V6" i="8"/>
  <c r="U5" i="8"/>
  <c r="T4" i="8"/>
  <c r="R35" i="8"/>
  <c r="T34" i="8"/>
  <c r="K6" i="2" a="1"/>
  <c r="S6" i="2" a="1"/>
  <c r="N15" i="5"/>
  <c r="N108" i="1"/>
  <c r="Q27" i="6"/>
  <c r="N35" i="5"/>
  <c r="N31" i="5"/>
  <c r="N13" i="5"/>
  <c r="N37" i="5"/>
  <c r="N17" i="5"/>
  <c r="N9" i="5"/>
  <c r="N36" i="5"/>
  <c r="A35" i="2"/>
  <c r="C34" i="2"/>
  <c r="N30" i="5"/>
  <c r="N29" i="5"/>
  <c r="N34" i="5"/>
  <c r="W4" i="3" a="1"/>
  <c r="N4" i="3" a="1"/>
  <c r="N14" i="5"/>
  <c r="N39" i="5"/>
  <c r="N41" i="5"/>
  <c r="N42" i="5"/>
  <c r="N33" i="5"/>
  <c r="N43" i="5"/>
  <c r="N62" i="1"/>
  <c r="N20" i="5"/>
  <c r="N32" i="5"/>
  <c r="M14" i="7"/>
  <c r="N14" i="7" s="1"/>
  <c r="M5" i="7"/>
  <c r="N5" i="7" s="1"/>
  <c r="M9" i="7"/>
  <c r="N9" i="7" s="1"/>
  <c r="M6" i="7"/>
  <c r="N6" i="7" s="1"/>
  <c r="M11" i="7"/>
  <c r="N11" i="7" s="1"/>
  <c r="L7" i="7"/>
  <c r="M4" i="7"/>
  <c r="N4" i="7" s="1"/>
  <c r="M13" i="7"/>
  <c r="N13" i="7" s="1"/>
  <c r="L4" i="7"/>
  <c r="M8" i="7"/>
  <c r="N8" i="7" s="1"/>
  <c r="P8" i="7"/>
  <c r="M10" i="7"/>
  <c r="N10" i="7" s="1"/>
  <c r="M7" i="7"/>
  <c r="N7" i="7" s="1"/>
  <c r="M12" i="7"/>
  <c r="N12" i="7" s="1"/>
  <c r="L12" i="7"/>
  <c r="L10" i="7"/>
  <c r="P6" i="7"/>
  <c r="P5" i="7"/>
  <c r="P12" i="7"/>
  <c r="L5" i="7"/>
  <c r="P4" i="7"/>
  <c r="L6" i="7"/>
  <c r="P10" i="7"/>
  <c r="L8" i="7"/>
  <c r="P7" i="7"/>
  <c r="Q4" i="6" a="1"/>
  <c r="K4" i="6" a="1"/>
  <c r="N85" i="1"/>
  <c r="P84" i="1"/>
  <c r="N38" i="5"/>
  <c r="AM7" i="6"/>
  <c r="AN7" i="6" s="1"/>
  <c r="AM10" i="6"/>
  <c r="AN10" i="6" s="1"/>
  <c r="AM8" i="6"/>
  <c r="AN8" i="6" s="1"/>
  <c r="AM14" i="6"/>
  <c r="AN14" i="6" s="1"/>
  <c r="AM13" i="6"/>
  <c r="AN13" i="6" s="1"/>
  <c r="AM11" i="6"/>
  <c r="AN11" i="6" s="1"/>
  <c r="AM12" i="6"/>
  <c r="AN12" i="6" s="1"/>
  <c r="AM9" i="6"/>
  <c r="AN9" i="6" s="1"/>
  <c r="AM6" i="6"/>
  <c r="AN6" i="6" s="1"/>
  <c r="AM16" i="6"/>
  <c r="AN16" i="6" s="1"/>
  <c r="AP10" i="6"/>
  <c r="AM15" i="6"/>
  <c r="AN15" i="6" s="1"/>
  <c r="AL16" i="6"/>
  <c r="AP16" i="6"/>
  <c r="AL10" i="6"/>
  <c r="AL12" i="6"/>
  <c r="AP12" i="6"/>
  <c r="AP11" i="6"/>
  <c r="AL11" i="6"/>
  <c r="L11" i="7"/>
  <c r="K35" i="5"/>
  <c r="L35" i="5" s="1"/>
  <c r="K11" i="5"/>
  <c r="L11" i="5" s="1"/>
  <c r="K40" i="5"/>
  <c r="L40" i="5" s="1"/>
  <c r="K9" i="5"/>
  <c r="L9" i="5" s="1"/>
  <c r="K41" i="5"/>
  <c r="L41" i="5" s="1"/>
  <c r="K10" i="5"/>
  <c r="L10" i="5" s="1"/>
  <c r="K33" i="5"/>
  <c r="L33" i="5" s="1"/>
  <c r="K12" i="5"/>
  <c r="L12" i="5" s="1"/>
  <c r="K37" i="5"/>
  <c r="L37" i="5" s="1"/>
  <c r="K16" i="5"/>
  <c r="L16" i="5" s="1"/>
  <c r="K29" i="5"/>
  <c r="L29" i="5" s="1"/>
  <c r="K20" i="5"/>
  <c r="L20" i="5" s="1"/>
  <c r="K43" i="5"/>
  <c r="L43" i="5" s="1"/>
  <c r="K36" i="5"/>
  <c r="L36" i="5" s="1"/>
  <c r="K17" i="5"/>
  <c r="L17" i="5" s="1"/>
  <c r="K6" i="5"/>
  <c r="L6" i="5" s="1"/>
  <c r="K42" i="5"/>
  <c r="L42" i="5" s="1"/>
  <c r="K34" i="5"/>
  <c r="L34" i="5" s="1"/>
  <c r="K15" i="5"/>
  <c r="L15" i="5" s="1"/>
  <c r="K38" i="5"/>
  <c r="L38" i="5" s="1"/>
  <c r="K19" i="5"/>
  <c r="L19" i="5" s="1"/>
  <c r="K8" i="5"/>
  <c r="L8" i="5" s="1"/>
  <c r="K13" i="5"/>
  <c r="L13" i="5" s="1"/>
  <c r="K32" i="5"/>
  <c r="L32" i="5" s="1"/>
  <c r="K39" i="5"/>
  <c r="L39" i="5" s="1"/>
  <c r="K14" i="5"/>
  <c r="L14" i="5" s="1"/>
  <c r="K7" i="5"/>
  <c r="L7" i="5" s="1"/>
  <c r="K31" i="5"/>
  <c r="L31" i="5" s="1"/>
  <c r="K18" i="5"/>
  <c r="L18" i="5" s="1"/>
  <c r="K30" i="5"/>
  <c r="L30" i="5" s="1"/>
  <c r="O6" i="1" a="1"/>
  <c r="I6" i="1" a="1"/>
  <c r="N11" i="5"/>
  <c r="N19" i="5"/>
  <c r="N8" i="5"/>
  <c r="R36" i="8" l="1"/>
  <c r="T35" i="8"/>
  <c r="M4" i="8" a="1"/>
  <c r="A36" i="8"/>
  <c r="Q11" i="7"/>
  <c r="O11" i="7"/>
  <c r="M7" i="5"/>
  <c r="T68" i="5"/>
  <c r="O7" i="5"/>
  <c r="K4" i="6"/>
  <c r="K6" i="6"/>
  <c r="K5" i="6"/>
  <c r="Q9" i="7"/>
  <c r="O9" i="7"/>
  <c r="M29" i="5"/>
  <c r="W67" i="5"/>
  <c r="O29" i="5"/>
  <c r="Q14" i="7"/>
  <c r="O14" i="7"/>
  <c r="M16" i="5"/>
  <c r="T77" i="5"/>
  <c r="O16" i="5"/>
  <c r="AQ13" i="6"/>
  <c r="AO13" i="6"/>
  <c r="Q28" i="6"/>
  <c r="W73" i="5"/>
  <c r="O35" i="5"/>
  <c r="M35" i="5"/>
  <c r="R14" i="6"/>
  <c r="Q13" i="6"/>
  <c r="AA11" i="6"/>
  <c r="Z10" i="6"/>
  <c r="Y9" i="6"/>
  <c r="X8" i="6"/>
  <c r="W7" i="6"/>
  <c r="V6" i="6"/>
  <c r="U5" i="6"/>
  <c r="T4" i="6"/>
  <c r="AA13" i="6"/>
  <c r="Z12" i="6"/>
  <c r="Y11" i="6"/>
  <c r="X10" i="6"/>
  <c r="W9" i="6"/>
  <c r="V8" i="6"/>
  <c r="U7" i="6"/>
  <c r="T6" i="6"/>
  <c r="S5" i="6"/>
  <c r="R4" i="6"/>
  <c r="T14" i="6"/>
  <c r="AA12" i="6"/>
  <c r="W11" i="6"/>
  <c r="T10" i="6"/>
  <c r="Q9" i="6"/>
  <c r="Y7" i="6"/>
  <c r="U6" i="6"/>
  <c r="Q5" i="6"/>
  <c r="Q14" i="6"/>
  <c r="X12" i="6"/>
  <c r="U11" i="6"/>
  <c r="R10" i="6"/>
  <c r="Z8" i="6"/>
  <c r="V7" i="6"/>
  <c r="R6" i="6"/>
  <c r="Z4" i="6"/>
  <c r="Z14" i="6"/>
  <c r="U13" i="6"/>
  <c r="Z11" i="6"/>
  <c r="S10" i="6"/>
  <c r="W8" i="6"/>
  <c r="Q7" i="6"/>
  <c r="W5" i="6"/>
  <c r="Y14" i="6"/>
  <c r="T13" i="6"/>
  <c r="X11" i="6"/>
  <c r="Q10" i="6"/>
  <c r="U8" i="6"/>
  <c r="X26" i="6" s="1"/>
  <c r="AA6" i="6"/>
  <c r="V5" i="6"/>
  <c r="X14" i="6"/>
  <c r="S13" i="6"/>
  <c r="V11" i="6"/>
  <c r="AA9" i="6"/>
  <c r="T8" i="6"/>
  <c r="Z6" i="6"/>
  <c r="T5" i="6"/>
  <c r="R13" i="6"/>
  <c r="Q11" i="6"/>
  <c r="R9" i="6"/>
  <c r="Y6" i="6"/>
  <c r="X4" i="6"/>
  <c r="Y12" i="6"/>
  <c r="AA10" i="6"/>
  <c r="AA8" i="6"/>
  <c r="X6" i="6"/>
  <c r="W4" i="6"/>
  <c r="V14" i="6"/>
  <c r="S12" i="6"/>
  <c r="V9" i="6"/>
  <c r="X27" i="6" s="1"/>
  <c r="S7" i="6"/>
  <c r="V4" i="6"/>
  <c r="U14" i="6"/>
  <c r="R12" i="6"/>
  <c r="U9" i="6"/>
  <c r="R7" i="6"/>
  <c r="U4" i="6"/>
  <c r="W12" i="6"/>
  <c r="Z9" i="6"/>
  <c r="W6" i="6"/>
  <c r="V12" i="6"/>
  <c r="X9" i="6"/>
  <c r="S6" i="6"/>
  <c r="X24" i="6" s="1"/>
  <c r="Z13" i="6"/>
  <c r="W10" i="6"/>
  <c r="T7" i="6"/>
  <c r="X25" i="6" s="1"/>
  <c r="Y13" i="6"/>
  <c r="V10" i="6"/>
  <c r="Q6" i="6"/>
  <c r="X13" i="6"/>
  <c r="U10" i="6"/>
  <c r="AA5" i="6"/>
  <c r="U12" i="6"/>
  <c r="Q8" i="6"/>
  <c r="T12" i="6"/>
  <c r="AA7" i="6"/>
  <c r="S11" i="6"/>
  <c r="Z5" i="6"/>
  <c r="AA14" i="6"/>
  <c r="S8" i="6"/>
  <c r="V13" i="6"/>
  <c r="Y5" i="6"/>
  <c r="Q12" i="6"/>
  <c r="X5" i="6"/>
  <c r="Y10" i="6"/>
  <c r="T9" i="6"/>
  <c r="R8" i="6"/>
  <c r="Z7" i="6"/>
  <c r="Y4" i="6"/>
  <c r="W13" i="6"/>
  <c r="R11" i="6"/>
  <c r="T11" i="6"/>
  <c r="S14" i="6"/>
  <c r="W14" i="6"/>
  <c r="S9" i="6"/>
  <c r="S4" i="6"/>
  <c r="Q4" i="6"/>
  <c r="X22" i="6" s="1"/>
  <c r="Y8" i="6"/>
  <c r="X7" i="6"/>
  <c r="R5" i="6"/>
  <c r="X23" i="6" s="1"/>
  <c r="AA4" i="6"/>
  <c r="Q12" i="7"/>
  <c r="O12" i="7"/>
  <c r="Q5" i="7"/>
  <c r="O5" i="7"/>
  <c r="AO12" i="6"/>
  <c r="AQ12" i="6"/>
  <c r="O7" i="7"/>
  <c r="Q7" i="7"/>
  <c r="O19" i="5"/>
  <c r="M19" i="5"/>
  <c r="T80" i="5"/>
  <c r="M37" i="5"/>
  <c r="W75" i="5"/>
  <c r="O37" i="5"/>
  <c r="W72" i="5"/>
  <c r="O34" i="5"/>
  <c r="M34" i="5"/>
  <c r="T78" i="5"/>
  <c r="O17" i="5"/>
  <c r="M17" i="5"/>
  <c r="W78" i="5"/>
  <c r="M40" i="5"/>
  <c r="O40" i="5"/>
  <c r="O14" i="5"/>
  <c r="T75" i="5"/>
  <c r="M14" i="5"/>
  <c r="W74" i="5"/>
  <c r="M36" i="5"/>
  <c r="O36" i="5"/>
  <c r="O11" i="5"/>
  <c r="M11" i="5"/>
  <c r="T72" i="5"/>
  <c r="AQ16" i="6"/>
  <c r="AO16" i="6"/>
  <c r="N86" i="1"/>
  <c r="P85" i="1"/>
  <c r="Q6" i="7"/>
  <c r="O6" i="7"/>
  <c r="O39" i="5"/>
  <c r="W77" i="5"/>
  <c r="M39" i="5"/>
  <c r="O43" i="5"/>
  <c r="M43" i="5"/>
  <c r="W81" i="5"/>
  <c r="AQ6" i="6"/>
  <c r="AO6" i="6"/>
  <c r="W70" i="5"/>
  <c r="O32" i="5"/>
  <c r="M32" i="5"/>
  <c r="M20" i="5"/>
  <c r="T81" i="5"/>
  <c r="O20" i="5"/>
  <c r="AQ9" i="6"/>
  <c r="AO9" i="6"/>
  <c r="N4" i="3"/>
  <c r="N5" i="3"/>
  <c r="N7" i="3"/>
  <c r="N6" i="3"/>
  <c r="M13" i="5"/>
  <c r="O13" i="5"/>
  <c r="T74" i="5"/>
  <c r="S20" i="1"/>
  <c r="V19" i="1"/>
  <c r="Y18" i="1"/>
  <c r="AB17" i="1"/>
  <c r="P17" i="1"/>
  <c r="S16" i="1"/>
  <c r="V15" i="1"/>
  <c r="Y14" i="1"/>
  <c r="AB13" i="1"/>
  <c r="P13" i="1"/>
  <c r="S12" i="1"/>
  <c r="V11" i="1"/>
  <c r="Y10" i="1"/>
  <c r="AB9" i="1"/>
  <c r="P9" i="1"/>
  <c r="S8" i="1"/>
  <c r="V7" i="1"/>
  <c r="Y6" i="1"/>
  <c r="R20" i="1"/>
  <c r="U19" i="1"/>
  <c r="X18" i="1"/>
  <c r="AA17" i="1"/>
  <c r="O17" i="1"/>
  <c r="R16" i="1"/>
  <c r="U15" i="1"/>
  <c r="X14" i="1"/>
  <c r="AA13" i="1"/>
  <c r="O13" i="1"/>
  <c r="R12" i="1"/>
  <c r="U11" i="1"/>
  <c r="X10" i="1"/>
  <c r="AA9" i="1"/>
  <c r="O9" i="1"/>
  <c r="R8" i="1"/>
  <c r="U7" i="1"/>
  <c r="X6" i="1"/>
  <c r="U20" i="1"/>
  <c r="T19" i="1"/>
  <c r="U18" i="1"/>
  <c r="V17" i="1"/>
  <c r="W16" i="1"/>
  <c r="X15" i="1"/>
  <c r="W14" i="1"/>
  <c r="X13" i="1"/>
  <c r="Y12" i="1"/>
  <c r="Z11" i="1"/>
  <c r="AA10" i="1"/>
  <c r="Z9" i="1"/>
  <c r="AA8" i="1"/>
  <c r="AB7" i="1"/>
  <c r="AC6" i="1"/>
  <c r="O6" i="1"/>
  <c r="T20" i="1"/>
  <c r="S19" i="1"/>
  <c r="T18" i="1"/>
  <c r="U17" i="1"/>
  <c r="V16" i="1"/>
  <c r="W15" i="1"/>
  <c r="V14" i="1"/>
  <c r="W13" i="1"/>
  <c r="X12" i="1"/>
  <c r="Y11" i="1"/>
  <c r="Z10" i="1"/>
  <c r="Y9" i="1"/>
  <c r="Z8" i="1"/>
  <c r="AA7" i="1"/>
  <c r="AB6" i="1"/>
  <c r="Z20" i="1"/>
  <c r="Y19" i="1"/>
  <c r="V18" i="1"/>
  <c r="S17" i="1"/>
  <c r="P16" i="1"/>
  <c r="O15" i="1"/>
  <c r="AC13" i="1"/>
  <c r="Z12" i="1"/>
  <c r="W11" i="1"/>
  <c r="T10" i="1"/>
  <c r="S9" i="1"/>
  <c r="P8" i="1"/>
  <c r="O7" i="1"/>
  <c r="X20" i="1"/>
  <c r="R18" i="1"/>
  <c r="AC15" i="1"/>
  <c r="Y13" i="1"/>
  <c r="S11" i="1"/>
  <c r="Q9" i="1"/>
  <c r="Z6" i="1"/>
  <c r="Q18" i="1"/>
  <c r="AA14" i="1"/>
  <c r="U12" i="1"/>
  <c r="Q10" i="1"/>
  <c r="Z7" i="1"/>
  <c r="P18" i="1"/>
  <c r="AA15" i="1"/>
  <c r="U13" i="1"/>
  <c r="Q11" i="1"/>
  <c r="AB8" i="1"/>
  <c r="V6" i="1"/>
  <c r="Y20" i="1"/>
  <c r="X19" i="1"/>
  <c r="S18" i="1"/>
  <c r="R17" i="1"/>
  <c r="O16" i="1"/>
  <c r="AC14" i="1"/>
  <c r="Z13" i="1"/>
  <c r="W12" i="1"/>
  <c r="T11" i="1"/>
  <c r="S10" i="1"/>
  <c r="R9" i="1"/>
  <c r="O8" i="1"/>
  <c r="AA6" i="1"/>
  <c r="W19" i="1"/>
  <c r="Q17" i="1"/>
  <c r="AB14" i="1"/>
  <c r="V12" i="1"/>
  <c r="R10" i="1"/>
  <c r="AC7" i="1"/>
  <c r="W20" i="1"/>
  <c r="R19" i="1"/>
  <c r="AC16" i="1"/>
  <c r="AB15" i="1"/>
  <c r="V13" i="1"/>
  <c r="R11" i="1"/>
  <c r="AC8" i="1"/>
  <c r="W6" i="1"/>
  <c r="V20" i="1"/>
  <c r="Q19" i="1"/>
  <c r="AB16" i="1"/>
  <c r="Z14" i="1"/>
  <c r="T12" i="1"/>
  <c r="P10" i="1"/>
  <c r="Y7" i="1"/>
  <c r="AB20" i="1"/>
  <c r="AB18" i="1"/>
  <c r="Z16" i="1"/>
  <c r="P15" i="1"/>
  <c r="AC12" i="1"/>
  <c r="AC10" i="1"/>
  <c r="Y8" i="1"/>
  <c r="Q7" i="1"/>
  <c r="AA20" i="1"/>
  <c r="AA18" i="1"/>
  <c r="Y16" i="1"/>
  <c r="U14" i="1"/>
  <c r="AB12" i="1"/>
  <c r="AB10" i="1"/>
  <c r="X8" i="1"/>
  <c r="P7" i="1"/>
  <c r="Q20" i="1"/>
  <c r="Z18" i="1"/>
  <c r="X16" i="1"/>
  <c r="T14" i="1"/>
  <c r="AA12" i="1"/>
  <c r="W10" i="1"/>
  <c r="W8" i="1"/>
  <c r="U6" i="1"/>
  <c r="O20" i="1"/>
  <c r="O18" i="1"/>
  <c r="T16" i="1"/>
  <c r="R14" i="1"/>
  <c r="P12" i="1"/>
  <c r="U10" i="1"/>
  <c r="U8" i="1"/>
  <c r="S6" i="1"/>
  <c r="AB19" i="1"/>
  <c r="Z17" i="1"/>
  <c r="Z15" i="1"/>
  <c r="P14" i="1"/>
  <c r="AC11" i="1"/>
  <c r="Q8" i="1"/>
  <c r="Q6" i="1"/>
  <c r="AA19" i="1"/>
  <c r="Y17" i="1"/>
  <c r="Y15" i="1"/>
  <c r="AB11" i="1"/>
  <c r="X9" i="1"/>
  <c r="P6" i="1"/>
  <c r="Z19" i="1"/>
  <c r="T15" i="1"/>
  <c r="AA11" i="1"/>
  <c r="W7" i="1"/>
  <c r="W17" i="1"/>
  <c r="S13" i="1"/>
  <c r="V9" i="1"/>
  <c r="T17" i="1"/>
  <c r="P11" i="1"/>
  <c r="AC19" i="1"/>
  <c r="AC17" i="1"/>
  <c r="Q16" i="1"/>
  <c r="Q14" i="1"/>
  <c r="O12" i="1"/>
  <c r="O10" i="1"/>
  <c r="T8" i="1"/>
  <c r="R6" i="1"/>
  <c r="AC9" i="1"/>
  <c r="O14" i="1"/>
  <c r="X7" i="1"/>
  <c r="X17" i="1"/>
  <c r="T13" i="1"/>
  <c r="W9" i="1"/>
  <c r="P19" i="1"/>
  <c r="S15" i="1"/>
  <c r="X11" i="1"/>
  <c r="T7" i="1"/>
  <c r="O19" i="1"/>
  <c r="R15" i="1"/>
  <c r="R13" i="1"/>
  <c r="U9" i="1"/>
  <c r="S7" i="1"/>
  <c r="AC20" i="1"/>
  <c r="AC18" i="1"/>
  <c r="AA16" i="1"/>
  <c r="Q15" i="1"/>
  <c r="Q13" i="1"/>
  <c r="O11" i="1"/>
  <c r="T9" i="1"/>
  <c r="R7" i="1"/>
  <c r="S14" i="1"/>
  <c r="Q12" i="1"/>
  <c r="V10" i="1"/>
  <c r="V8" i="1"/>
  <c r="W18" i="1"/>
  <c r="T6" i="1"/>
  <c r="P20" i="1"/>
  <c r="U16" i="1"/>
  <c r="O15" i="5"/>
  <c r="T76" i="5"/>
  <c r="M15" i="5"/>
  <c r="O33" i="5"/>
  <c r="M33" i="5"/>
  <c r="W71" i="5"/>
  <c r="AO8" i="6"/>
  <c r="AQ8" i="6"/>
  <c r="N109" i="1"/>
  <c r="O30" i="5"/>
  <c r="M30" i="5"/>
  <c r="W68" i="5"/>
  <c r="M10" i="5"/>
  <c r="O10" i="5"/>
  <c r="T71" i="5"/>
  <c r="AO10" i="6"/>
  <c r="AQ10" i="6"/>
  <c r="Q13" i="7"/>
  <c r="O13" i="7"/>
  <c r="R13" i="7" s="1"/>
  <c r="C35" i="2"/>
  <c r="A36" i="2"/>
  <c r="O18" i="5"/>
  <c r="T79" i="5"/>
  <c r="M18" i="5"/>
  <c r="O42" i="5"/>
  <c r="W80" i="5"/>
  <c r="M42" i="5"/>
  <c r="W79" i="5"/>
  <c r="M41" i="5"/>
  <c r="O41" i="5"/>
  <c r="AQ7" i="6"/>
  <c r="AO7" i="6"/>
  <c r="Q4" i="7"/>
  <c r="O4" i="7"/>
  <c r="X16" i="2"/>
  <c r="U16" i="2"/>
  <c r="T15" i="2"/>
  <c r="S14" i="2"/>
  <c r="AC12" i="2"/>
  <c r="AB11" i="2"/>
  <c r="AA10" i="2"/>
  <c r="Z9" i="2"/>
  <c r="Y8" i="2"/>
  <c r="X7" i="2"/>
  <c r="W6" i="2"/>
  <c r="AC15" i="2"/>
  <c r="AA14" i="2"/>
  <c r="Y13" i="2"/>
  <c r="W12" i="2"/>
  <c r="U11" i="2"/>
  <c r="S10" i="2"/>
  <c r="AB8" i="2"/>
  <c r="Z7" i="2"/>
  <c r="X6" i="2"/>
  <c r="AB15" i="2"/>
  <c r="Z14" i="2"/>
  <c r="X13" i="2"/>
  <c r="V12" i="2"/>
  <c r="T11" i="2"/>
  <c r="AC9" i="2"/>
  <c r="AA8" i="2"/>
  <c r="Y7" i="2"/>
  <c r="V6" i="2"/>
  <c r="Z16" i="2"/>
  <c r="U15" i="2"/>
  <c r="AA13" i="2"/>
  <c r="U12" i="2"/>
  <c r="AB10" i="2"/>
  <c r="W9" i="2"/>
  <c r="S8" i="2"/>
  <c r="Z6" i="2"/>
  <c r="S12" i="2"/>
  <c r="Y16" i="2"/>
  <c r="S15" i="2"/>
  <c r="Z13" i="2"/>
  <c r="T12" i="2"/>
  <c r="Z10" i="2"/>
  <c r="V9" i="2"/>
  <c r="AC7" i="2"/>
  <c r="Y6" i="2"/>
  <c r="W16" i="2"/>
  <c r="AC14" i="2"/>
  <c r="W13" i="2"/>
  <c r="V15" i="2"/>
  <c r="T13" i="2"/>
  <c r="W11" i="2"/>
  <c r="Y9" i="2"/>
  <c r="AB7" i="2"/>
  <c r="S6" i="2"/>
  <c r="AC10" i="2"/>
  <c r="V16" i="2"/>
  <c r="W14" i="2"/>
  <c r="Z12" i="2"/>
  <c r="Y10" i="2"/>
  <c r="U7" i="2"/>
  <c r="V14" i="2"/>
  <c r="Y12" i="2"/>
  <c r="AC8" i="2"/>
  <c r="AC16" i="2"/>
  <c r="AB14" i="2"/>
  <c r="S13" i="2"/>
  <c r="V11" i="2"/>
  <c r="X9" i="2"/>
  <c r="AA7" i="2"/>
  <c r="AB16" i="2"/>
  <c r="Y14" i="2"/>
  <c r="AB12" i="2"/>
  <c r="S11" i="2"/>
  <c r="U9" i="2"/>
  <c r="W7" i="2"/>
  <c r="AA16" i="2"/>
  <c r="X14" i="2"/>
  <c r="AA12" i="2"/>
  <c r="T9" i="2"/>
  <c r="V7" i="2"/>
  <c r="S9" i="2"/>
  <c r="T16" i="2"/>
  <c r="X10" i="2"/>
  <c r="T7" i="2"/>
  <c r="AA15" i="2"/>
  <c r="AC11" i="2"/>
  <c r="X8" i="2"/>
  <c r="Z15" i="2"/>
  <c r="AA11" i="2"/>
  <c r="W8" i="2"/>
  <c r="Y15" i="2"/>
  <c r="Z11" i="2"/>
  <c r="V8" i="2"/>
  <c r="W15" i="2"/>
  <c r="X11" i="2"/>
  <c r="T8" i="2"/>
  <c r="V10" i="2"/>
  <c r="AC13" i="2"/>
  <c r="U10" i="2"/>
  <c r="AB6" i="2"/>
  <c r="AB13" i="2"/>
  <c r="AB9" i="2"/>
  <c r="U13" i="2"/>
  <c r="T6" i="2"/>
  <c r="U14" i="2"/>
  <c r="W10" i="2"/>
  <c r="S7" i="2"/>
  <c r="T14" i="2"/>
  <c r="AC6" i="2"/>
  <c r="T10" i="2"/>
  <c r="AA6" i="2"/>
  <c r="V13" i="2"/>
  <c r="U6" i="2"/>
  <c r="AA9" i="2"/>
  <c r="S16" i="2"/>
  <c r="X12" i="2"/>
  <c r="Z8" i="2"/>
  <c r="X15" i="2"/>
  <c r="Y11" i="2"/>
  <c r="U8" i="2"/>
  <c r="BS53" i="3"/>
  <c r="BG53" i="3"/>
  <c r="BQ53" i="3"/>
  <c r="BD53" i="3"/>
  <c r="AR53" i="3"/>
  <c r="AF53" i="3"/>
  <c r="BR52" i="3"/>
  <c r="BF52" i="3"/>
  <c r="AT52" i="3"/>
  <c r="AH52" i="3"/>
  <c r="BT51" i="3"/>
  <c r="BH51" i="3"/>
  <c r="AV51" i="3"/>
  <c r="AJ51" i="3"/>
  <c r="X51" i="3"/>
  <c r="BJ50" i="3"/>
  <c r="AX50" i="3"/>
  <c r="AL50" i="3"/>
  <c r="Z50" i="3"/>
  <c r="BL49" i="3"/>
  <c r="AZ49" i="3"/>
  <c r="AN49" i="3"/>
  <c r="AB49" i="3"/>
  <c r="BN48" i="3"/>
  <c r="BB48" i="3"/>
  <c r="AP48" i="3"/>
  <c r="AD48" i="3"/>
  <c r="BP47" i="3"/>
  <c r="BD47" i="3"/>
  <c r="AR47" i="3"/>
  <c r="AF47" i="3"/>
  <c r="BR46" i="3"/>
  <c r="BF46" i="3"/>
  <c r="AT46" i="3"/>
  <c r="AH46" i="3"/>
  <c r="BT45" i="3"/>
  <c r="BH45" i="3"/>
  <c r="AV45" i="3"/>
  <c r="AJ45" i="3"/>
  <c r="X45" i="3"/>
  <c r="BJ44" i="3"/>
  <c r="AX44" i="3"/>
  <c r="AL44" i="3"/>
  <c r="Z44" i="3"/>
  <c r="BL43" i="3"/>
  <c r="AZ43" i="3"/>
  <c r="AN43" i="3"/>
  <c r="AB43" i="3"/>
  <c r="BN42" i="3"/>
  <c r="BB42" i="3"/>
  <c r="AP42" i="3"/>
  <c r="AD42" i="3"/>
  <c r="BP41" i="3"/>
  <c r="BD41" i="3"/>
  <c r="AR41" i="3"/>
  <c r="AF41" i="3"/>
  <c r="BR40" i="3"/>
  <c r="BF40" i="3"/>
  <c r="AT40" i="3"/>
  <c r="AH40" i="3"/>
  <c r="BT39" i="3"/>
  <c r="BH39" i="3"/>
  <c r="AV39" i="3"/>
  <c r="AJ39" i="3"/>
  <c r="X39" i="3"/>
  <c r="BJ38" i="3"/>
  <c r="AX38" i="3"/>
  <c r="AL38" i="3"/>
  <c r="Z38" i="3"/>
  <c r="BL37" i="3"/>
  <c r="AZ37" i="3"/>
  <c r="AN37" i="3"/>
  <c r="AB37" i="3"/>
  <c r="BN36" i="3"/>
  <c r="BB36" i="3"/>
  <c r="AP36" i="3"/>
  <c r="AD36" i="3"/>
  <c r="BP35" i="3"/>
  <c r="BD35" i="3"/>
  <c r="AR35" i="3"/>
  <c r="AF35" i="3"/>
  <c r="BR34" i="3"/>
  <c r="BF34" i="3"/>
  <c r="AT34" i="3"/>
  <c r="AH34" i="3"/>
  <c r="BT33" i="3"/>
  <c r="BH33" i="3"/>
  <c r="AV33" i="3"/>
  <c r="AJ33" i="3"/>
  <c r="X33" i="3"/>
  <c r="BJ32" i="3"/>
  <c r="AX32" i="3"/>
  <c r="AL32" i="3"/>
  <c r="Z32" i="3"/>
  <c r="BL31" i="3"/>
  <c r="AZ31" i="3"/>
  <c r="AN31" i="3"/>
  <c r="AB31" i="3"/>
  <c r="BN30" i="3"/>
  <c r="BB30" i="3"/>
  <c r="AP30" i="3"/>
  <c r="AD30" i="3"/>
  <c r="BP29" i="3"/>
  <c r="BD29" i="3"/>
  <c r="AR29" i="3"/>
  <c r="BK53" i="3"/>
  <c r="AW53" i="3"/>
  <c r="AJ53" i="3"/>
  <c r="W53" i="3"/>
  <c r="BH52" i="3"/>
  <c r="AU52" i="3"/>
  <c r="AG52" i="3"/>
  <c r="BR51" i="3"/>
  <c r="BE51" i="3"/>
  <c r="AR51" i="3"/>
  <c r="AE51" i="3"/>
  <c r="BP50" i="3"/>
  <c r="BC50" i="3"/>
  <c r="AP50" i="3"/>
  <c r="AC50" i="3"/>
  <c r="BN49" i="3"/>
  <c r="BA49" i="3"/>
  <c r="AM49" i="3"/>
  <c r="Z49" i="3"/>
  <c r="BK48" i="3"/>
  <c r="AX48" i="3"/>
  <c r="AK48" i="3"/>
  <c r="X48" i="3"/>
  <c r="BI47" i="3"/>
  <c r="AV47" i="3"/>
  <c r="AI47" i="3"/>
  <c r="BT46" i="3"/>
  <c r="BJ53" i="3"/>
  <c r="AV53" i="3"/>
  <c r="AI53" i="3"/>
  <c r="BT52" i="3"/>
  <c r="BG52" i="3"/>
  <c r="AS52" i="3"/>
  <c r="AF52" i="3"/>
  <c r="BQ51" i="3"/>
  <c r="BD51" i="3"/>
  <c r="AQ51" i="3"/>
  <c r="AD51" i="3"/>
  <c r="BO50" i="3"/>
  <c r="BB50" i="3"/>
  <c r="AO50" i="3"/>
  <c r="AB50" i="3"/>
  <c r="BM49" i="3"/>
  <c r="AY49" i="3"/>
  <c r="AL49" i="3"/>
  <c r="Y49" i="3"/>
  <c r="BJ48" i="3"/>
  <c r="AW48" i="3"/>
  <c r="AJ48" i="3"/>
  <c r="W48" i="3"/>
  <c r="BH47" i="3"/>
  <c r="AU47" i="3"/>
  <c r="AH47" i="3"/>
  <c r="BI53" i="3"/>
  <c r="AU53" i="3"/>
  <c r="AH53" i="3"/>
  <c r="BS52" i="3"/>
  <c r="BE52" i="3"/>
  <c r="AR52" i="3"/>
  <c r="AE52" i="3"/>
  <c r="BP51" i="3"/>
  <c r="BC51" i="3"/>
  <c r="AP51" i="3"/>
  <c r="AC51" i="3"/>
  <c r="BN50" i="3"/>
  <c r="BA50" i="3"/>
  <c r="AN50" i="3"/>
  <c r="AA50" i="3"/>
  <c r="BK49" i="3"/>
  <c r="AX49" i="3"/>
  <c r="AK49" i="3"/>
  <c r="X49" i="3"/>
  <c r="BI48" i="3"/>
  <c r="BT53" i="3"/>
  <c r="BA53" i="3"/>
  <c r="AK53" i="3"/>
  <c r="BO52" i="3"/>
  <c r="AY52" i="3"/>
  <c r="AI52" i="3"/>
  <c r="BM51" i="3"/>
  <c r="AW51" i="3"/>
  <c r="AF51" i="3"/>
  <c r="BK50" i="3"/>
  <c r="AT50" i="3"/>
  <c r="AD50" i="3"/>
  <c r="BH49" i="3"/>
  <c r="AR49" i="3"/>
  <c r="AA49" i="3"/>
  <c r="BF48" i="3"/>
  <c r="AQ48" i="3"/>
  <c r="AA48" i="3"/>
  <c r="BJ47" i="3"/>
  <c r="AS47" i="3"/>
  <c r="AC47" i="3"/>
  <c r="BM46" i="3"/>
  <c r="AZ46" i="3"/>
  <c r="AM46" i="3"/>
  <c r="Z46" i="3"/>
  <c r="BK45" i="3"/>
  <c r="AX45" i="3"/>
  <c r="AK45" i="3"/>
  <c r="W45" i="3"/>
  <c r="BH44" i="3"/>
  <c r="AU44" i="3"/>
  <c r="AH44" i="3"/>
  <c r="BS43" i="3"/>
  <c r="BF43" i="3"/>
  <c r="AS43" i="3"/>
  <c r="AF43" i="3"/>
  <c r="BR53" i="3"/>
  <c r="AZ53" i="3"/>
  <c r="AG53" i="3"/>
  <c r="BN52" i="3"/>
  <c r="AX52" i="3"/>
  <c r="AD52" i="3"/>
  <c r="BL51" i="3"/>
  <c r="AU51" i="3"/>
  <c r="AB51" i="3"/>
  <c r="BI50" i="3"/>
  <c r="AS50" i="3"/>
  <c r="Y50" i="3"/>
  <c r="BG49" i="3"/>
  <c r="AQ49" i="3"/>
  <c r="W49" i="3"/>
  <c r="BE48" i="3"/>
  <c r="AO48" i="3"/>
  <c r="Z48" i="3"/>
  <c r="BG47" i="3"/>
  <c r="AQ47" i="3"/>
  <c r="AB47" i="3"/>
  <c r="BL46" i="3"/>
  <c r="AY46" i="3"/>
  <c r="AL46" i="3"/>
  <c r="Y46" i="3"/>
  <c r="BJ45" i="3"/>
  <c r="AW45" i="3"/>
  <c r="AI45" i="3"/>
  <c r="BT44" i="3"/>
  <c r="BG44" i="3"/>
  <c r="AT44" i="3"/>
  <c r="AG44" i="3"/>
  <c r="BR43" i="3"/>
  <c r="BE43" i="3"/>
  <c r="AR43" i="3"/>
  <c r="AE43" i="3"/>
  <c r="BP42" i="3"/>
  <c r="BC42" i="3"/>
  <c r="AO42" i="3"/>
  <c r="AB42" i="3"/>
  <c r="BM41" i="3"/>
  <c r="AZ41" i="3"/>
  <c r="AM41" i="3"/>
  <c r="Z41" i="3"/>
  <c r="BK40" i="3"/>
  <c r="AX40" i="3"/>
  <c r="AK40" i="3"/>
  <c r="X40" i="3"/>
  <c r="BI39" i="3"/>
  <c r="AU39" i="3"/>
  <c r="AH39" i="3"/>
  <c r="BS38" i="3"/>
  <c r="BF38" i="3"/>
  <c r="AS38" i="3"/>
  <c r="AF38" i="3"/>
  <c r="BQ37" i="3"/>
  <c r="BD37" i="3"/>
  <c r="AQ37" i="3"/>
  <c r="AD37" i="3"/>
  <c r="BO36" i="3"/>
  <c r="BA36" i="3"/>
  <c r="AN36" i="3"/>
  <c r="AA36" i="3"/>
  <c r="BL35" i="3"/>
  <c r="AY35" i="3"/>
  <c r="AL35" i="3"/>
  <c r="Y35" i="3"/>
  <c r="BJ34" i="3"/>
  <c r="AW34" i="3"/>
  <c r="AJ34" i="3"/>
  <c r="W34" i="3"/>
  <c r="BG33" i="3"/>
  <c r="AT33" i="3"/>
  <c r="AG33" i="3"/>
  <c r="BR32" i="3"/>
  <c r="BE32" i="3"/>
  <c r="AR32" i="3"/>
  <c r="AE32" i="3"/>
  <c r="BP31" i="3"/>
  <c r="BC31" i="3"/>
  <c r="AP31" i="3"/>
  <c r="AC31" i="3"/>
  <c r="BM30" i="3"/>
  <c r="AZ30" i="3"/>
  <c r="AM30" i="3"/>
  <c r="Z30" i="3"/>
  <c r="BK29" i="3"/>
  <c r="AX29" i="3"/>
  <c r="AK29" i="3"/>
  <c r="Y29" i="3"/>
  <c r="BN53" i="3"/>
  <c r="AQ53" i="3"/>
  <c r="Y53" i="3"/>
  <c r="BA52" i="3"/>
  <c r="AC52" i="3"/>
  <c r="BI51" i="3"/>
  <c r="AM51" i="3"/>
  <c r="BR50" i="3"/>
  <c r="AV50" i="3"/>
  <c r="X50" i="3"/>
  <c r="BD49" i="3"/>
  <c r="AH49" i="3"/>
  <c r="BM48" i="3"/>
  <c r="AS48" i="3"/>
  <c r="Y48" i="3"/>
  <c r="BC47" i="3"/>
  <c r="AL47" i="3"/>
  <c r="BQ46" i="3"/>
  <c r="BB46" i="3"/>
  <c r="AK46" i="3"/>
  <c r="BS45" i="3"/>
  <c r="BD45" i="3"/>
  <c r="AO45" i="3"/>
  <c r="Z45" i="3"/>
  <c r="BF44" i="3"/>
  <c r="AQ44" i="3"/>
  <c r="AB44" i="3"/>
  <c r="BJ43" i="3"/>
  <c r="AU43" i="3"/>
  <c r="AD43" i="3"/>
  <c r="BM42" i="3"/>
  <c r="AY42" i="3"/>
  <c r="AK42" i="3"/>
  <c r="W42" i="3"/>
  <c r="BG41" i="3"/>
  <c r="AS41" i="3"/>
  <c r="AD41" i="3"/>
  <c r="BN40" i="3"/>
  <c r="AZ40" i="3"/>
  <c r="AL40" i="3"/>
  <c r="W40" i="3"/>
  <c r="BF39" i="3"/>
  <c r="AR39" i="3"/>
  <c r="AD39" i="3"/>
  <c r="BN38" i="3"/>
  <c r="AZ38" i="3"/>
  <c r="AK38" i="3"/>
  <c r="W38" i="3"/>
  <c r="BG37" i="3"/>
  <c r="AS37" i="3"/>
  <c r="AE37" i="3"/>
  <c r="BM36" i="3"/>
  <c r="AY36" i="3"/>
  <c r="AK36" i="3"/>
  <c r="W36" i="3"/>
  <c r="BG35" i="3"/>
  <c r="AS35" i="3"/>
  <c r="AD35" i="3"/>
  <c r="BN34" i="3"/>
  <c r="AZ34" i="3"/>
  <c r="AL34" i="3"/>
  <c r="X34" i="3"/>
  <c r="BF33" i="3"/>
  <c r="AR33" i="3"/>
  <c r="AD33" i="3"/>
  <c r="BN32" i="3"/>
  <c r="AZ32" i="3"/>
  <c r="AK32" i="3"/>
  <c r="W32" i="3"/>
  <c r="BG31" i="3"/>
  <c r="AS31" i="3"/>
  <c r="AE31" i="3"/>
  <c r="BO30" i="3"/>
  <c r="AY30" i="3"/>
  <c r="AK30" i="3"/>
  <c r="W30" i="3"/>
  <c r="BG29" i="3"/>
  <c r="AS29" i="3"/>
  <c r="AE29" i="3"/>
  <c r="BP28" i="3"/>
  <c r="BD28" i="3"/>
  <c r="AR28" i="3"/>
  <c r="AF28" i="3"/>
  <c r="BR27" i="3"/>
  <c r="BF27" i="3"/>
  <c r="AT27" i="3"/>
  <c r="AH27" i="3"/>
  <c r="BT26" i="3"/>
  <c r="BH26" i="3"/>
  <c r="AV26" i="3"/>
  <c r="AJ26" i="3"/>
  <c r="X26" i="3"/>
  <c r="BJ25" i="3"/>
  <c r="AX25" i="3"/>
  <c r="AL25" i="3"/>
  <c r="Z25" i="3"/>
  <c r="BL24" i="3"/>
  <c r="AZ24" i="3"/>
  <c r="AN24" i="3"/>
  <c r="AB24" i="3"/>
  <c r="BN23" i="3"/>
  <c r="BB23" i="3"/>
  <c r="AP23" i="3"/>
  <c r="AD23" i="3"/>
  <c r="BP22" i="3"/>
  <c r="BD22" i="3"/>
  <c r="AR22" i="3"/>
  <c r="AF22" i="3"/>
  <c r="BR21" i="3"/>
  <c r="BF21" i="3"/>
  <c r="AT21" i="3"/>
  <c r="AH21" i="3"/>
  <c r="BT20" i="3"/>
  <c r="BH20" i="3"/>
  <c r="AV20" i="3"/>
  <c r="AJ20" i="3"/>
  <c r="X20" i="3"/>
  <c r="BJ19" i="3"/>
  <c r="AX19" i="3"/>
  <c r="AL19" i="3"/>
  <c r="Z19" i="3"/>
  <c r="BL18" i="3"/>
  <c r="AZ18" i="3"/>
  <c r="AN18" i="3"/>
  <c r="AB18" i="3"/>
  <c r="BN17" i="3"/>
  <c r="BB17" i="3"/>
  <c r="AP17" i="3"/>
  <c r="AD17" i="3"/>
  <c r="BP16" i="3"/>
  <c r="BD16" i="3"/>
  <c r="AR16" i="3"/>
  <c r="AF16" i="3"/>
  <c r="BR15" i="3"/>
  <c r="BF15" i="3"/>
  <c r="AT15" i="3"/>
  <c r="AH15" i="3"/>
  <c r="BT14" i="3"/>
  <c r="BH14" i="3"/>
  <c r="AT53" i="3"/>
  <c r="Z53" i="3"/>
  <c r="AZ52" i="3"/>
  <c r="AA52" i="3"/>
  <c r="BB51" i="3"/>
  <c r="AH51" i="3"/>
  <c r="BG50" i="3"/>
  <c r="AJ50" i="3"/>
  <c r="BO49" i="3"/>
  <c r="AP49" i="3"/>
  <c r="BQ48" i="3"/>
  <c r="AU48" i="3"/>
  <c r="AB48" i="3"/>
  <c r="BB47" i="3"/>
  <c r="AJ47" i="3"/>
  <c r="BN46" i="3"/>
  <c r="AV46" i="3"/>
  <c r="AE46" i="3"/>
  <c r="BM45" i="3"/>
  <c r="AT45" i="3"/>
  <c r="AD45" i="3"/>
  <c r="BL44" i="3"/>
  <c r="AS44" i="3"/>
  <c r="AC44" i="3"/>
  <c r="BI43" i="3"/>
  <c r="AQ43" i="3"/>
  <c r="Z43" i="3"/>
  <c r="BI42" i="3"/>
  <c r="AT42" i="3"/>
  <c r="AE42" i="3"/>
  <c r="BL41" i="3"/>
  <c r="AW41" i="3"/>
  <c r="AH41" i="3"/>
  <c r="BP40" i="3"/>
  <c r="BA40" i="3"/>
  <c r="AJ40" i="3"/>
  <c r="BR39" i="3"/>
  <c r="BC39" i="3"/>
  <c r="AN39" i="3"/>
  <c r="Y39" i="3"/>
  <c r="BG38" i="3"/>
  <c r="AQ38" i="3"/>
  <c r="AB38" i="3"/>
  <c r="BJ37" i="3"/>
  <c r="AU37" i="3"/>
  <c r="AF37" i="3"/>
  <c r="BL36" i="3"/>
  <c r="AW36" i="3"/>
  <c r="AH36" i="3"/>
  <c r="BQ35" i="3"/>
  <c r="BA35" i="3"/>
  <c r="AK35" i="3"/>
  <c r="BT34" i="3"/>
  <c r="BD34" i="3"/>
  <c r="AO34" i="3"/>
  <c r="Z34" i="3"/>
  <c r="BI33" i="3"/>
  <c r="AQ33" i="3"/>
  <c r="AB33" i="3"/>
  <c r="BK32" i="3"/>
  <c r="AU32" i="3"/>
  <c r="AF32" i="3"/>
  <c r="BN31" i="3"/>
  <c r="AX31" i="3"/>
  <c r="AI31" i="3"/>
  <c r="BR30" i="3"/>
  <c r="BC30" i="3"/>
  <c r="AL30" i="3"/>
  <c r="BT29" i="3"/>
  <c r="BE29" i="3"/>
  <c r="AO29" i="3"/>
  <c r="AA29" i="3"/>
  <c r="BK28" i="3"/>
  <c r="AX28" i="3"/>
  <c r="AK28" i="3"/>
  <c r="X28" i="3"/>
  <c r="BI27" i="3"/>
  <c r="AV27" i="3"/>
  <c r="AI27" i="3"/>
  <c r="BS26" i="3"/>
  <c r="BF26" i="3"/>
  <c r="AS26" i="3"/>
  <c r="AF26" i="3"/>
  <c r="BQ25" i="3"/>
  <c r="BD25" i="3"/>
  <c r="AQ25" i="3"/>
  <c r="AD25" i="3"/>
  <c r="BO24" i="3"/>
  <c r="BB24" i="3"/>
  <c r="AO24" i="3"/>
  <c r="AA24" i="3"/>
  <c r="BL23" i="3"/>
  <c r="AY23" i="3"/>
  <c r="AL23" i="3"/>
  <c r="Y23" i="3"/>
  <c r="BJ22" i="3"/>
  <c r="AW22" i="3"/>
  <c r="AJ22" i="3"/>
  <c r="W22" i="3"/>
  <c r="BH21" i="3"/>
  <c r="AU21" i="3"/>
  <c r="AG21" i="3"/>
  <c r="BR20" i="3"/>
  <c r="BE20" i="3"/>
  <c r="AR20" i="3"/>
  <c r="AE20" i="3"/>
  <c r="BP19" i="3"/>
  <c r="BC19" i="3"/>
  <c r="AP19" i="3"/>
  <c r="AC19" i="3"/>
  <c r="BN18" i="3"/>
  <c r="BA18" i="3"/>
  <c r="AM18" i="3"/>
  <c r="Z18" i="3"/>
  <c r="BK17" i="3"/>
  <c r="AX17" i="3"/>
  <c r="AK17" i="3"/>
  <c r="X17" i="3"/>
  <c r="BI16" i="3"/>
  <c r="AV16" i="3"/>
  <c r="AI16" i="3"/>
  <c r="BT15" i="3"/>
  <c r="BG15" i="3"/>
  <c r="AS15" i="3"/>
  <c r="AF15" i="3"/>
  <c r="BQ14" i="3"/>
  <c r="BD14" i="3"/>
  <c r="AR14" i="3"/>
  <c r="AF14" i="3"/>
  <c r="BR13" i="3"/>
  <c r="BF13" i="3"/>
  <c r="AT13" i="3"/>
  <c r="AH13" i="3"/>
  <c r="BT12" i="3"/>
  <c r="BH12" i="3"/>
  <c r="AV12" i="3"/>
  <c r="AJ12" i="3"/>
  <c r="X12" i="3"/>
  <c r="BJ11" i="3"/>
  <c r="AX11" i="3"/>
  <c r="BP53" i="3"/>
  <c r="AS53" i="3"/>
  <c r="X53" i="3"/>
  <c r="AW52" i="3"/>
  <c r="Z52" i="3"/>
  <c r="BA51" i="3"/>
  <c r="AG51" i="3"/>
  <c r="BF50" i="3"/>
  <c r="AI50" i="3"/>
  <c r="BJ49" i="3"/>
  <c r="AO49" i="3"/>
  <c r="BP48" i="3"/>
  <c r="AT48" i="3"/>
  <c r="BT47" i="3"/>
  <c r="BA47" i="3"/>
  <c r="AG47" i="3"/>
  <c r="BK46" i="3"/>
  <c r="AU46" i="3"/>
  <c r="AD46" i="3"/>
  <c r="BL45" i="3"/>
  <c r="AS45" i="3"/>
  <c r="AC45" i="3"/>
  <c r="BK44" i="3"/>
  <c r="AR44" i="3"/>
  <c r="AA44" i="3"/>
  <c r="BH43" i="3"/>
  <c r="AP43" i="3"/>
  <c r="Y43" i="3"/>
  <c r="BH42" i="3"/>
  <c r="AS42" i="3"/>
  <c r="AC42" i="3"/>
  <c r="BK41" i="3"/>
  <c r="AV41" i="3"/>
  <c r="AG41" i="3"/>
  <c r="BO40" i="3"/>
  <c r="AY40" i="3"/>
  <c r="AI40" i="3"/>
  <c r="BQ39" i="3"/>
  <c r="BB39" i="3"/>
  <c r="AM39" i="3"/>
  <c r="W39" i="3"/>
  <c r="BE38" i="3"/>
  <c r="AP38" i="3"/>
  <c r="AA38" i="3"/>
  <c r="BI37" i="3"/>
  <c r="AT37" i="3"/>
  <c r="AC37" i="3"/>
  <c r="BK36" i="3"/>
  <c r="AV36" i="3"/>
  <c r="AG36" i="3"/>
  <c r="BO35" i="3"/>
  <c r="AZ35" i="3"/>
  <c r="AJ35" i="3"/>
  <c r="BS34" i="3"/>
  <c r="BC34" i="3"/>
  <c r="AN34" i="3"/>
  <c r="Y34" i="3"/>
  <c r="BE33" i="3"/>
  <c r="AP33" i="3"/>
  <c r="AA33" i="3"/>
  <c r="BI32" i="3"/>
  <c r="AT32" i="3"/>
  <c r="AD32" i="3"/>
  <c r="BM31" i="3"/>
  <c r="AW31" i="3"/>
  <c r="AH31" i="3"/>
  <c r="BQ30" i="3"/>
  <c r="BA30" i="3"/>
  <c r="AJ30" i="3"/>
  <c r="BS29" i="3"/>
  <c r="BC29" i="3"/>
  <c r="AN29" i="3"/>
  <c r="Z29" i="3"/>
  <c r="BJ28" i="3"/>
  <c r="AW28" i="3"/>
  <c r="AJ28" i="3"/>
  <c r="W28" i="3"/>
  <c r="BH27" i="3"/>
  <c r="AU27" i="3"/>
  <c r="AG27" i="3"/>
  <c r="BR26" i="3"/>
  <c r="BE26" i="3"/>
  <c r="AR26" i="3"/>
  <c r="AE26" i="3"/>
  <c r="BP25" i="3"/>
  <c r="BC25" i="3"/>
  <c r="AP25" i="3"/>
  <c r="AC25" i="3"/>
  <c r="BN24" i="3"/>
  <c r="BA24" i="3"/>
  <c r="AM24" i="3"/>
  <c r="Z24" i="3"/>
  <c r="BK23" i="3"/>
  <c r="AX23" i="3"/>
  <c r="AK23" i="3"/>
  <c r="X23" i="3"/>
  <c r="BI22" i="3"/>
  <c r="AV22" i="3"/>
  <c r="AI22" i="3"/>
  <c r="BT21" i="3"/>
  <c r="BG21" i="3"/>
  <c r="AS21" i="3"/>
  <c r="AF21" i="3"/>
  <c r="BQ20" i="3"/>
  <c r="BD20" i="3"/>
  <c r="AQ20" i="3"/>
  <c r="AD20" i="3"/>
  <c r="BO19" i="3"/>
  <c r="BB19" i="3"/>
  <c r="AO19" i="3"/>
  <c r="AB19" i="3"/>
  <c r="BM18" i="3"/>
  <c r="AY18" i="3"/>
  <c r="AL18" i="3"/>
  <c r="Y18" i="3"/>
  <c r="BJ17" i="3"/>
  <c r="AW17" i="3"/>
  <c r="AJ17" i="3"/>
  <c r="W17" i="3"/>
  <c r="BH16" i="3"/>
  <c r="AU16" i="3"/>
  <c r="AH16" i="3"/>
  <c r="BS15" i="3"/>
  <c r="BE15" i="3"/>
  <c r="AR15" i="3"/>
  <c r="AE15" i="3"/>
  <c r="BP14" i="3"/>
  <c r="BC14" i="3"/>
  <c r="AQ14" i="3"/>
  <c r="AE14" i="3"/>
  <c r="BQ13" i="3"/>
  <c r="BE13" i="3"/>
  <c r="AS13" i="3"/>
  <c r="AG13" i="3"/>
  <c r="BS12" i="3"/>
  <c r="BG12" i="3"/>
  <c r="AU12" i="3"/>
  <c r="AI12" i="3"/>
  <c r="W12" i="3"/>
  <c r="BI11" i="3"/>
  <c r="AW11" i="3"/>
  <c r="AK11" i="3"/>
  <c r="Y11" i="3"/>
  <c r="BK10" i="3"/>
  <c r="AY10" i="3"/>
  <c r="AM10" i="3"/>
  <c r="AA10" i="3"/>
  <c r="BM9" i="3"/>
  <c r="BA9" i="3"/>
  <c r="AO9" i="3"/>
  <c r="AC9" i="3"/>
  <c r="BO8" i="3"/>
  <c r="BC8" i="3"/>
  <c r="AQ8" i="3"/>
  <c r="AE8" i="3"/>
  <c r="BQ7" i="3"/>
  <c r="BE7" i="3"/>
  <c r="AS7" i="3"/>
  <c r="AG7" i="3"/>
  <c r="BS6" i="3"/>
  <c r="BG6" i="3"/>
  <c r="AU6" i="3"/>
  <c r="AI6" i="3"/>
  <c r="W6" i="3"/>
  <c r="BI5" i="3"/>
  <c r="AW5" i="3"/>
  <c r="AK5" i="3"/>
  <c r="Y5" i="3"/>
  <c r="BK4" i="3"/>
  <c r="AY4" i="3"/>
  <c r="AM4" i="3"/>
  <c r="AA4" i="3"/>
  <c r="AY53" i="3"/>
  <c r="BQ52" i="3"/>
  <c r="AP52" i="3"/>
  <c r="BO51" i="3"/>
  <c r="AN51" i="3"/>
  <c r="BL50" i="3"/>
  <c r="AH50" i="3"/>
  <c r="BE49" i="3"/>
  <c r="AE49" i="3"/>
  <c r="BA48" i="3"/>
  <c r="AE48" i="3"/>
  <c r="AZ47" i="3"/>
  <c r="AA47" i="3"/>
  <c r="BE46" i="3"/>
  <c r="AJ46" i="3"/>
  <c r="BO45" i="3"/>
  <c r="AR45" i="3"/>
  <c r="Y45" i="3"/>
  <c r="BB44" i="3"/>
  <c r="AI44" i="3"/>
  <c r="BM43" i="3"/>
  <c r="AO43" i="3"/>
  <c r="BT42" i="3"/>
  <c r="BA42" i="3"/>
  <c r="AI42" i="3"/>
  <c r="BO41" i="3"/>
  <c r="AU41" i="3"/>
  <c r="AB41" i="3"/>
  <c r="BH40" i="3"/>
  <c r="AP40" i="3"/>
  <c r="Y40" i="3"/>
  <c r="BA39" i="3"/>
  <c r="AI39" i="3"/>
  <c r="BO38" i="3"/>
  <c r="AV38" i="3"/>
  <c r="AD38" i="3"/>
  <c r="BH37" i="3"/>
  <c r="AO37" i="3"/>
  <c r="W37" i="3"/>
  <c r="BD36" i="3"/>
  <c r="AJ36" i="3"/>
  <c r="BN35" i="3"/>
  <c r="AV35" i="3"/>
  <c r="AC35" i="3"/>
  <c r="BI34" i="3"/>
  <c r="AQ34" i="3"/>
  <c r="BS33" i="3"/>
  <c r="BB33" i="3"/>
  <c r="AK33" i="3"/>
  <c r="BP32" i="3"/>
  <c r="AW32" i="3"/>
  <c r="AC32" i="3"/>
  <c r="BI31" i="3"/>
  <c r="AQ31" i="3"/>
  <c r="X31" i="3"/>
  <c r="BE30" i="3"/>
  <c r="AI30" i="3"/>
  <c r="BO29" i="3"/>
  <c r="AW29" i="3"/>
  <c r="AF29" i="3"/>
  <c r="BM28" i="3"/>
  <c r="AV28" i="3"/>
  <c r="AG28" i="3"/>
  <c r="BO27" i="3"/>
  <c r="AZ27" i="3"/>
  <c r="AK27" i="3"/>
  <c r="BQ26" i="3"/>
  <c r="BB26" i="3"/>
  <c r="AM26" i="3"/>
  <c r="W26" i="3"/>
  <c r="BF25" i="3"/>
  <c r="AO25" i="3"/>
  <c r="Y25" i="3"/>
  <c r="BH24" i="3"/>
  <c r="AS24" i="3"/>
  <c r="AD24" i="3"/>
  <c r="BJ23" i="3"/>
  <c r="AU23" i="3"/>
  <c r="AF23" i="3"/>
  <c r="BN22" i="3"/>
  <c r="AY22" i="3"/>
  <c r="AH22" i="3"/>
  <c r="BP21" i="3"/>
  <c r="BA21" i="3"/>
  <c r="AL21" i="3"/>
  <c r="W21" i="3"/>
  <c r="BC20" i="3"/>
  <c r="AP53" i="3"/>
  <c r="BM52" i="3"/>
  <c r="AN52" i="3"/>
  <c r="BK51" i="3"/>
  <c r="AK51" i="3"/>
  <c r="BE50" i="3"/>
  <c r="AF50" i="3"/>
  <c r="BB49" i="3"/>
  <c r="AC49" i="3"/>
  <c r="AY48" i="3"/>
  <c r="BS47" i="3"/>
  <c r="AX47" i="3"/>
  <c r="Y47" i="3"/>
  <c r="BC46" i="3"/>
  <c r="AG46" i="3"/>
  <c r="BI45" i="3"/>
  <c r="AP45" i="3"/>
  <c r="BR44" i="3"/>
  <c r="AZ44" i="3"/>
  <c r="AE44" i="3"/>
  <c r="BG43" i="3"/>
  <c r="AL43" i="3"/>
  <c r="BR42" i="3"/>
  <c r="AX42" i="3"/>
  <c r="AG42" i="3"/>
  <c r="BJ41" i="3"/>
  <c r="AQ41" i="3"/>
  <c r="Y41" i="3"/>
  <c r="BE40" i="3"/>
  <c r="AN40" i="3"/>
  <c r="BP39" i="3"/>
  <c r="AY39" i="3"/>
  <c r="AF39" i="3"/>
  <c r="BL38" i="3"/>
  <c r="AT38" i="3"/>
  <c r="Y38" i="3"/>
  <c r="BE37" i="3"/>
  <c r="AL37" i="3"/>
  <c r="BS36" i="3"/>
  <c r="AZ36" i="3"/>
  <c r="AF36" i="3"/>
  <c r="BK35" i="3"/>
  <c r="AT35" i="3"/>
  <c r="AA35" i="3"/>
  <c r="BG34" i="3"/>
  <c r="AM34" i="3"/>
  <c r="BQ33" i="3"/>
  <c r="AZ33" i="3"/>
  <c r="AH33" i="3"/>
  <c r="BM32" i="3"/>
  <c r="AS32" i="3"/>
  <c r="AA32" i="3"/>
  <c r="BF31" i="3"/>
  <c r="AM31" i="3"/>
  <c r="BT30" i="3"/>
  <c r="BC53" i="3"/>
  <c r="BP52" i="3"/>
  <c r="AL52" i="3"/>
  <c r="AZ51" i="3"/>
  <c r="BT50" i="3"/>
  <c r="AM50" i="3"/>
  <c r="BC49" i="3"/>
  <c r="BS48" i="3"/>
  <c r="AM48" i="3"/>
  <c r="BL47" i="3"/>
  <c r="AE47" i="3"/>
  <c r="BD46" i="3"/>
  <c r="AC46" i="3"/>
  <c r="BC45" i="3"/>
  <c r="AF45" i="3"/>
  <c r="BD44" i="3"/>
  <c r="AF44" i="3"/>
  <c r="BC43" i="3"/>
  <c r="AH43" i="3"/>
  <c r="BG42" i="3"/>
  <c r="AL42" i="3"/>
  <c r="BN41" i="3"/>
  <c r="AO41" i="3"/>
  <c r="BS40" i="3"/>
  <c r="AU40" i="3"/>
  <c r="AA40" i="3"/>
  <c r="AZ39" i="3"/>
  <c r="AC39" i="3"/>
  <c r="BD38" i="3"/>
  <c r="AI38" i="3"/>
  <c r="BM37" i="3"/>
  <c r="AM37" i="3"/>
  <c r="BQ36" i="3"/>
  <c r="AS36" i="3"/>
  <c r="X36" i="3"/>
  <c r="AX35" i="3"/>
  <c r="AB35" i="3"/>
  <c r="BB34" i="3"/>
  <c r="AF34" i="3"/>
  <c r="BK33" i="3"/>
  <c r="AM33" i="3"/>
  <c r="BO32" i="3"/>
  <c r="AP32" i="3"/>
  <c r="BS31" i="3"/>
  <c r="AV31" i="3"/>
  <c r="Z31" i="3"/>
  <c r="BD30" i="3"/>
  <c r="AG30" i="3"/>
  <c r="BL29" i="3"/>
  <c r="AQ29" i="3"/>
  <c r="W29" i="3"/>
  <c r="BE28" i="3"/>
  <c r="AN28" i="3"/>
  <c r="BT27" i="3"/>
  <c r="BC27" i="3"/>
  <c r="AM27" i="3"/>
  <c r="W27" i="3"/>
  <c r="BA26" i="3"/>
  <c r="AK26" i="3"/>
  <c r="BR25" i="3"/>
  <c r="AZ25" i="3"/>
  <c r="AI25" i="3"/>
  <c r="BQ24" i="3"/>
  <c r="AX24" i="3"/>
  <c r="AH24" i="3"/>
  <c r="BP23" i="3"/>
  <c r="AW23" i="3"/>
  <c r="AG23" i="3"/>
  <c r="BM22" i="3"/>
  <c r="AU22" i="3"/>
  <c r="AD22" i="3"/>
  <c r="BL21" i="3"/>
  <c r="AV21" i="3"/>
  <c r="AC21" i="3"/>
  <c r="BK20" i="3"/>
  <c r="AT20" i="3"/>
  <c r="AC20" i="3"/>
  <c r="BL19" i="3"/>
  <c r="AV19" i="3"/>
  <c r="AG19" i="3"/>
  <c r="BP18" i="3"/>
  <c r="AX18" i="3"/>
  <c r="AI18" i="3"/>
  <c r="BR17" i="3"/>
  <c r="BC17" i="3"/>
  <c r="AM17" i="3"/>
  <c r="BT16" i="3"/>
  <c r="BE16" i="3"/>
  <c r="AO16" i="3"/>
  <c r="Z16" i="3"/>
  <c r="BI15" i="3"/>
  <c r="AQ15" i="3"/>
  <c r="AB15" i="3"/>
  <c r="BK14" i="3"/>
  <c r="AV14" i="3"/>
  <c r="AH14" i="3"/>
  <c r="BP13" i="3"/>
  <c r="BB13" i="3"/>
  <c r="AN13" i="3"/>
  <c r="Z13" i="3"/>
  <c r="BJ12" i="3"/>
  <c r="AT12" i="3"/>
  <c r="BB53" i="3"/>
  <c r="BL52" i="3"/>
  <c r="AK52" i="3"/>
  <c r="AY51" i="3"/>
  <c r="BS50" i="3"/>
  <c r="AK50" i="3"/>
  <c r="AW49" i="3"/>
  <c r="BR48" i="3"/>
  <c r="AL48" i="3"/>
  <c r="BK47" i="3"/>
  <c r="AD47" i="3"/>
  <c r="BA46" i="3"/>
  <c r="AB46" i="3"/>
  <c r="BB45" i="3"/>
  <c r="AE45" i="3"/>
  <c r="BC44" i="3"/>
  <c r="AD44" i="3"/>
  <c r="BB43" i="3"/>
  <c r="AG43" i="3"/>
  <c r="BF42" i="3"/>
  <c r="AJ42" i="3"/>
  <c r="BI41" i="3"/>
  <c r="AN41" i="3"/>
  <c r="BQ40" i="3"/>
  <c r="AS40" i="3"/>
  <c r="Z40" i="3"/>
  <c r="AX39" i="3"/>
  <c r="AB39" i="3"/>
  <c r="BC38" i="3"/>
  <c r="AH38" i="3"/>
  <c r="BK37" i="3"/>
  <c r="AK37" i="3"/>
  <c r="BP36" i="3"/>
  <c r="AR36" i="3"/>
  <c r="BT35" i="3"/>
  <c r="AW35" i="3"/>
  <c r="Z35" i="3"/>
  <c r="BA34" i="3"/>
  <c r="AE34" i="3"/>
  <c r="BJ33" i="3"/>
  <c r="AL33" i="3"/>
  <c r="BL32" i="3"/>
  <c r="AO32" i="3"/>
  <c r="BR31" i="3"/>
  <c r="AU31" i="3"/>
  <c r="Y31" i="3"/>
  <c r="AX30" i="3"/>
  <c r="AF30" i="3"/>
  <c r="BJ29" i="3"/>
  <c r="AP29" i="3"/>
  <c r="BT28" i="3"/>
  <c r="BC28" i="3"/>
  <c r="AM28" i="3"/>
  <c r="BS27" i="3"/>
  <c r="BB27" i="3"/>
  <c r="AL27" i="3"/>
  <c r="BP26" i="3"/>
  <c r="AZ26" i="3"/>
  <c r="AI26" i="3"/>
  <c r="BO25" i="3"/>
  <c r="AY25" i="3"/>
  <c r="AH25" i="3"/>
  <c r="BP24" i="3"/>
  <c r="AW24" i="3"/>
  <c r="AG24" i="3"/>
  <c r="BO23" i="3"/>
  <c r="AV23" i="3"/>
  <c r="AE23" i="3"/>
  <c r="BL22" i="3"/>
  <c r="AT22" i="3"/>
  <c r="AC22" i="3"/>
  <c r="BK21" i="3"/>
  <c r="AR21" i="3"/>
  <c r="AB21" i="3"/>
  <c r="BJ20" i="3"/>
  <c r="AS20" i="3"/>
  <c r="AB20" i="3"/>
  <c r="BK19" i="3"/>
  <c r="AU19" i="3"/>
  <c r="AF19" i="3"/>
  <c r="BO18" i="3"/>
  <c r="AW18" i="3"/>
  <c r="AH18" i="3"/>
  <c r="BQ17" i="3"/>
  <c r="BA17" i="3"/>
  <c r="AL17" i="3"/>
  <c r="BS16" i="3"/>
  <c r="BC16" i="3"/>
  <c r="AN16" i="3"/>
  <c r="Y16" i="3"/>
  <c r="BH15" i="3"/>
  <c r="AP15" i="3"/>
  <c r="AA15" i="3"/>
  <c r="BJ14" i="3"/>
  <c r="AU14" i="3"/>
  <c r="AG14" i="3"/>
  <c r="BO13" i="3"/>
  <c r="BA13" i="3"/>
  <c r="AM13" i="3"/>
  <c r="Y13" i="3"/>
  <c r="BI12" i="3"/>
  <c r="AS12" i="3"/>
  <c r="AN53" i="3"/>
  <c r="BI52" i="3"/>
  <c r="Y52" i="3"/>
  <c r="AS51" i="3"/>
  <c r="BH50" i="3"/>
  <c r="W50" i="3"/>
  <c r="AT49" i="3"/>
  <c r="BH48" i="3"/>
  <c r="AG48" i="3"/>
  <c r="AY47" i="3"/>
  <c r="W47" i="3"/>
  <c r="AS46" i="3"/>
  <c r="W46" i="3"/>
  <c r="AY45" i="3"/>
  <c r="BS44" i="3"/>
  <c r="AW44" i="3"/>
  <c r="W44" i="3"/>
  <c r="AX43" i="3"/>
  <c r="X43" i="3"/>
  <c r="AZ42" i="3"/>
  <c r="AA42" i="3"/>
  <c r="BE41" i="3"/>
  <c r="AJ41" i="3"/>
  <c r="BJ40" i="3"/>
  <c r="AO40" i="3"/>
  <c r="BN39" i="3"/>
  <c r="AS39" i="3"/>
  <c r="BT38" i="3"/>
  <c r="AY38" i="3"/>
  <c r="AC38" i="3"/>
  <c r="BB37" i="3"/>
  <c r="AH37" i="3"/>
  <c r="BH36" i="3"/>
  <c r="AM36" i="3"/>
  <c r="BM35" i="3"/>
  <c r="AP35" i="3"/>
  <c r="BQ34" i="3"/>
  <c r="AV34" i="3"/>
  <c r="AB34" i="3"/>
  <c r="BA33" i="3"/>
  <c r="AE33" i="3"/>
  <c r="BF32" i="3"/>
  <c r="AJ32" i="3"/>
  <c r="BK31" i="3"/>
  <c r="AO31" i="3"/>
  <c r="BP30" i="3"/>
  <c r="AU30" i="3"/>
  <c r="AB30" i="3"/>
  <c r="BF29" i="3"/>
  <c r="AJ29" i="3"/>
  <c r="BQ28" i="3"/>
  <c r="AZ28" i="3"/>
  <c r="AH28" i="3"/>
  <c r="BN27" i="3"/>
  <c r="AX27" i="3"/>
  <c r="AE27" i="3"/>
  <c r="BM26" i="3"/>
  <c r="AW26" i="3"/>
  <c r="BE53" i="3"/>
  <c r="BD52" i="3"/>
  <c r="BN51" i="3"/>
  <c r="W51" i="3"/>
  <c r="BT49" i="3"/>
  <c r="AG49" i="3"/>
  <c r="AN48" i="3"/>
  <c r="AW47" i="3"/>
  <c r="BJ46" i="3"/>
  <c r="AF46" i="3"/>
  <c r="AU45" i="3"/>
  <c r="BN44" i="3"/>
  <c r="AJ44" i="3"/>
  <c r="AW43" i="3"/>
  <c r="BO42" i="3"/>
  <c r="AM42" i="3"/>
  <c r="BC41" i="3"/>
  <c r="AA41" i="3"/>
  <c r="AV40" i="3"/>
  <c r="BM39" i="3"/>
  <c r="AL39" i="3"/>
  <c r="BH38" i="3"/>
  <c r="X38" i="3"/>
  <c r="AW37" i="3"/>
  <c r="BR36" i="3"/>
  <c r="AL36" i="3"/>
  <c r="BF35" i="3"/>
  <c r="AE35" i="3"/>
  <c r="AU34" i="3"/>
  <c r="BO33" i="3"/>
  <c r="AN33" i="3"/>
  <c r="BD32" i="3"/>
  <c r="AB32" i="3"/>
  <c r="AY31" i="3"/>
  <c r="BL30" i="3"/>
  <c r="AQ30" i="3"/>
  <c r="BM29" i="3"/>
  <c r="AI29" i="3"/>
  <c r="BI28" i="3"/>
  <c r="AO28" i="3"/>
  <c r="BM27" i="3"/>
  <c r="AQ27" i="3"/>
  <c r="X27" i="3"/>
  <c r="AU26" i="3"/>
  <c r="AA26" i="3"/>
  <c r="BE25" i="3"/>
  <c r="AJ25" i="3"/>
  <c r="BK24" i="3"/>
  <c r="AR24" i="3"/>
  <c r="W24" i="3"/>
  <c r="BC23" i="3"/>
  <c r="AH23" i="3"/>
  <c r="BH22" i="3"/>
  <c r="AO22" i="3"/>
  <c r="BS21" i="3"/>
  <c r="AY21" i="3"/>
  <c r="AD21" i="3"/>
  <c r="BG20" i="3"/>
  <c r="AM20" i="3"/>
  <c r="BS19" i="3"/>
  <c r="AZ19" i="3"/>
  <c r="AH19" i="3"/>
  <c r="BJ18" i="3"/>
  <c r="AS18" i="3"/>
  <c r="AA18" i="3"/>
  <c r="BF17" i="3"/>
  <c r="AN17" i="3"/>
  <c r="BQ16" i="3"/>
  <c r="AY16" i="3"/>
  <c r="AE16" i="3"/>
  <c r="BL15" i="3"/>
  <c r="AU15" i="3"/>
  <c r="Y15" i="3"/>
  <c r="BE14" i="3"/>
  <c r="AM14" i="3"/>
  <c r="W14" i="3"/>
  <c r="BC13" i="3"/>
  <c r="AK13" i="3"/>
  <c r="BQ12" i="3"/>
  <c r="BA12" i="3"/>
  <c r="AK12" i="3"/>
  <c r="BS11" i="3"/>
  <c r="BE11" i="3"/>
  <c r="AQ11" i="3"/>
  <c r="AD11" i="3"/>
  <c r="BO10" i="3"/>
  <c r="BB10" i="3"/>
  <c r="AO10" i="3"/>
  <c r="AB10" i="3"/>
  <c r="BL9" i="3"/>
  <c r="AY9" i="3"/>
  <c r="AL9" i="3"/>
  <c r="Y9" i="3"/>
  <c r="BJ8" i="3"/>
  <c r="AW8" i="3"/>
  <c r="AJ8" i="3"/>
  <c r="W8" i="3"/>
  <c r="BH7" i="3"/>
  <c r="AU7" i="3"/>
  <c r="AH7" i="3"/>
  <c r="BR6" i="3"/>
  <c r="BE6" i="3"/>
  <c r="AR6" i="3"/>
  <c r="AE6" i="3"/>
  <c r="BP5" i="3"/>
  <c r="BC5" i="3"/>
  <c r="AP5" i="3"/>
  <c r="AC5" i="3"/>
  <c r="BN4" i="3"/>
  <c r="BA4" i="3"/>
  <c r="AN4" i="3"/>
  <c r="Z4" i="3"/>
  <c r="AL53" i="3"/>
  <c r="AQ52" i="3"/>
  <c r="AX51" i="3"/>
  <c r="AZ50" i="3"/>
  <c r="BP49" i="3"/>
  <c r="BO48" i="3"/>
  <c r="AC48" i="3"/>
  <c r="AN47" i="3"/>
  <c r="AX46" i="3"/>
  <c r="BQ45" i="3"/>
  <c r="AL45" i="3"/>
  <c r="BA44" i="3"/>
  <c r="BQ43" i="3"/>
  <c r="AK43" i="3"/>
  <c r="BE42" i="3"/>
  <c r="Y42" i="3"/>
  <c r="AX41" i="3"/>
  <c r="BM40" i="3"/>
  <c r="AG40" i="3"/>
  <c r="BG39" i="3"/>
  <c r="AA39" i="3"/>
  <c r="AU38" i="3"/>
  <c r="BP37" i="3"/>
  <c r="AJ37" i="3"/>
  <c r="BF36" i="3"/>
  <c r="AB36" i="3"/>
  <c r="AU35" i="3"/>
  <c r="BO34" i="3"/>
  <c r="AK34" i="3"/>
  <c r="BD33" i="3"/>
  <c r="Z33" i="3"/>
  <c r="AY32" i="3"/>
  <c r="BQ31" i="3"/>
  <c r="AK31" i="3"/>
  <c r="BH30" i="3"/>
  <c r="AE30" i="3"/>
  <c r="BA29" i="3"/>
  <c r="AC29" i="3"/>
  <c r="BB28" i="3"/>
  <c r="AD28" i="3"/>
  <c r="BG27" i="3"/>
  <c r="AJ27" i="3"/>
  <c r="BK26" i="3"/>
  <c r="AO26" i="3"/>
  <c r="BS25" i="3"/>
  <c r="AV25" i="3"/>
  <c r="AB25" i="3"/>
  <c r="BF24" i="3"/>
  <c r="AK24" i="3"/>
  <c r="BQ23" i="3"/>
  <c r="AS23" i="3"/>
  <c r="Z23" i="3"/>
  <c r="BC22" i="3"/>
  <c r="AK22" i="3"/>
  <c r="BM21" i="3"/>
  <c r="AP21" i="3"/>
  <c r="X21" i="3"/>
  <c r="AZ20" i="3"/>
  <c r="AH20" i="3"/>
  <c r="BM19" i="3"/>
  <c r="AS19" i="3"/>
  <c r="Y19" i="3"/>
  <c r="BF18" i="3"/>
  <c r="AO18" i="3"/>
  <c r="BS17" i="3"/>
  <c r="AY17" i="3"/>
  <c r="AF17" i="3"/>
  <c r="BL16" i="3"/>
  <c r="AS16" i="3"/>
  <c r="AA16" i="3"/>
  <c r="BC15" i="3"/>
  <c r="AL15" i="3"/>
  <c r="BR14" i="3"/>
  <c r="AY14" i="3"/>
  <c r="AI14" i="3"/>
  <c r="BM13" i="3"/>
  <c r="AW13" i="3"/>
  <c r="AE13" i="3"/>
  <c r="BM12" i="3"/>
  <c r="AW12" i="3"/>
  <c r="AE12" i="3"/>
  <c r="BO11" i="3"/>
  <c r="BA11" i="3"/>
  <c r="AM11" i="3"/>
  <c r="Z11" i="3"/>
  <c r="BJ10" i="3"/>
  <c r="AW10" i="3"/>
  <c r="AJ10" i="3"/>
  <c r="W10" i="3"/>
  <c r="BH9" i="3"/>
  <c r="AU9" i="3"/>
  <c r="AH9" i="3"/>
  <c r="BS8" i="3"/>
  <c r="BF8" i="3"/>
  <c r="AS8" i="3"/>
  <c r="AF8" i="3"/>
  <c r="BP7" i="3"/>
  <c r="BC7" i="3"/>
  <c r="AP7" i="3"/>
  <c r="AC7" i="3"/>
  <c r="BN6" i="3"/>
  <c r="BA6" i="3"/>
  <c r="AN6" i="3"/>
  <c r="AA6" i="3"/>
  <c r="BL5" i="3"/>
  <c r="AY5" i="3"/>
  <c r="AL5" i="3"/>
  <c r="X5" i="3"/>
  <c r="BI4" i="3"/>
  <c r="AV4" i="3"/>
  <c r="AI4" i="3"/>
  <c r="AO53" i="3"/>
  <c r="AO52" i="3"/>
  <c r="AL51" i="3"/>
  <c r="AQ50" i="3"/>
  <c r="AI49" i="3"/>
  <c r="AH48" i="3"/>
  <c r="AM47" i="3"/>
  <c r="AQ46" i="3"/>
  <c r="BE45" i="3"/>
  <c r="BO44" i="3"/>
  <c r="X44" i="3"/>
  <c r="AJ43" i="3"/>
  <c r="AV42" i="3"/>
  <c r="BQ41" i="3"/>
  <c r="AC41" i="3"/>
  <c r="AQ40" i="3"/>
  <c r="BE39" i="3"/>
  <c r="BQ38" i="3"/>
  <c r="AJ38" i="3"/>
  <c r="AX37" i="3"/>
  <c r="BI36" i="3"/>
  <c r="Z36" i="3"/>
  <c r="AN35" i="3"/>
  <c r="BE34" i="3"/>
  <c r="BP33" i="3"/>
  <c r="AF33" i="3"/>
  <c r="AV32" i="3"/>
  <c r="BH31" i="3"/>
  <c r="AA31" i="3"/>
  <c r="AR30" i="3"/>
  <c r="BH29" i="3"/>
  <c r="AB29" i="3"/>
  <c r="AU28" i="3"/>
  <c r="Y28" i="3"/>
  <c r="AR27" i="3"/>
  <c r="BN26" i="3"/>
  <c r="AN26" i="3"/>
  <c r="BL25" i="3"/>
  <c r="AN25" i="3"/>
  <c r="BM24" i="3"/>
  <c r="AP24" i="3"/>
  <c r="BM23" i="3"/>
  <c r="AO23" i="3"/>
  <c r="BQ22" i="3"/>
  <c r="AP22" i="3"/>
  <c r="BO21" i="3"/>
  <c r="AO21" i="3"/>
  <c r="BO20" i="3"/>
  <c r="AP20" i="3"/>
  <c r="BT19" i="3"/>
  <c r="AW19" i="3"/>
  <c r="X19" i="3"/>
  <c r="BC18" i="3"/>
  <c r="AE18" i="3"/>
  <c r="BG17" i="3"/>
  <c r="AH17" i="3"/>
  <c r="BK16" i="3"/>
  <c r="AM16" i="3"/>
  <c r="BO15" i="3"/>
  <c r="AV15" i="3"/>
  <c r="W15" i="3"/>
  <c r="AX14" i="3"/>
  <c r="AB14" i="3"/>
  <c r="BH13" i="3"/>
  <c r="AL13" i="3"/>
  <c r="BO12" i="3"/>
  <c r="AR12" i="3"/>
  <c r="AB12" i="3"/>
  <c r="BH11" i="3"/>
  <c r="AR11" i="3"/>
  <c r="AB11" i="3"/>
  <c r="BI10" i="3"/>
  <c r="AT10" i="3"/>
  <c r="AE10" i="3"/>
  <c r="BN9" i="3"/>
  <c r="AW9" i="3"/>
  <c r="AG9" i="3"/>
  <c r="BP8" i="3"/>
  <c r="AZ8" i="3"/>
  <c r="AK8" i="3"/>
  <c r="BS7" i="3"/>
  <c r="BB7" i="3"/>
  <c r="AM7" i="3"/>
  <c r="X7" i="3"/>
  <c r="BF6" i="3"/>
  <c r="AP6" i="3"/>
  <c r="Z6" i="3"/>
  <c r="BH5" i="3"/>
  <c r="AS5" i="3"/>
  <c r="AD5" i="3"/>
  <c r="BL4" i="3"/>
  <c r="AU4" i="3"/>
  <c r="AF4" i="3"/>
  <c r="AM53" i="3"/>
  <c r="AM52" i="3"/>
  <c r="AI51" i="3"/>
  <c r="AG50" i="3"/>
  <c r="AF49" i="3"/>
  <c r="AF48" i="3"/>
  <c r="AK47" i="3"/>
  <c r="AP46" i="3"/>
  <c r="BA45" i="3"/>
  <c r="BM44" i="3"/>
  <c r="BT43" i="3"/>
  <c r="AI43" i="3"/>
  <c r="AU42" i="3"/>
  <c r="BH41" i="3"/>
  <c r="X41" i="3"/>
  <c r="AM40" i="3"/>
  <c r="BD39" i="3"/>
  <c r="BP38" i="3"/>
  <c r="AG38" i="3"/>
  <c r="AV37" i="3"/>
  <c r="BG36" i="3"/>
  <c r="Y36" i="3"/>
  <c r="AM35" i="3"/>
  <c r="AY34" i="3"/>
  <c r="BN33" i="3"/>
  <c r="AC33" i="3"/>
  <c r="AQ32" i="3"/>
  <c r="BE31" i="3"/>
  <c r="W31" i="3"/>
  <c r="AO30" i="3"/>
  <c r="BB29" i="3"/>
  <c r="X29" i="3"/>
  <c r="AT28" i="3"/>
  <c r="BQ27" i="3"/>
  <c r="AP27" i="3"/>
  <c r="BL26" i="3"/>
  <c r="AL26" i="3"/>
  <c r="BK25" i="3"/>
  <c r="AM25" i="3"/>
  <c r="BJ24" i="3"/>
  <c r="AL24" i="3"/>
  <c r="BI23" i="3"/>
  <c r="AN23" i="3"/>
  <c r="BO22" i="3"/>
  <c r="AN22" i="3"/>
  <c r="BN21" i="3"/>
  <c r="AN21" i="3"/>
  <c r="BN20" i="3"/>
  <c r="AO20" i="3"/>
  <c r="BR19" i="3"/>
  <c r="AT19" i="3"/>
  <c r="W19" i="3"/>
  <c r="BB18" i="3"/>
  <c r="AD18" i="3"/>
  <c r="BE17" i="3"/>
  <c r="AG17" i="3"/>
  <c r="BJ16" i="3"/>
  <c r="AL16" i="3"/>
  <c r="BN15" i="3"/>
  <c r="AO15" i="3"/>
  <c r="BS14" i="3"/>
  <c r="AW14" i="3"/>
  <c r="AA14" i="3"/>
  <c r="BG13" i="3"/>
  <c r="AJ13" i="3"/>
  <c r="BN12" i="3"/>
  <c r="AQ12" i="3"/>
  <c r="AA12" i="3"/>
  <c r="BG11" i="3"/>
  <c r="AP11" i="3"/>
  <c r="AA11" i="3"/>
  <c r="BH10" i="3"/>
  <c r="AS10" i="3"/>
  <c r="AD10" i="3"/>
  <c r="BK9" i="3"/>
  <c r="AV9" i="3"/>
  <c r="AF9" i="3"/>
  <c r="BN8" i="3"/>
  <c r="AY8" i="3"/>
  <c r="AI8" i="3"/>
  <c r="BR7" i="3"/>
  <c r="BA7" i="3"/>
  <c r="AL7" i="3"/>
  <c r="W7" i="3"/>
  <c r="BD6" i="3"/>
  <c r="AO6" i="3"/>
  <c r="Y6" i="3"/>
  <c r="BG5" i="3"/>
  <c r="AR5" i="3"/>
  <c r="AB5" i="3"/>
  <c r="BJ4" i="3"/>
  <c r="AT4" i="3"/>
  <c r="AE4" i="3"/>
  <c r="AB53" i="3"/>
  <c r="W52" i="3"/>
  <c r="BQ50" i="3"/>
  <c r="BQ49" i="3"/>
  <c r="BG48" i="3"/>
  <c r="BN47" i="3"/>
  <c r="BP46" i="3"/>
  <c r="AA46" i="3"/>
  <c r="AM45" i="3"/>
  <c r="AV44" i="3"/>
  <c r="BK43" i="3"/>
  <c r="BS42" i="3"/>
  <c r="AH42" i="3"/>
  <c r="AY41" i="3"/>
  <c r="BI40" i="3"/>
  <c r="AC40" i="3"/>
  <c r="AP39" i="3"/>
  <c r="BB38" i="3"/>
  <c r="BR37" i="3"/>
  <c r="AG37" i="3"/>
  <c r="AU36" i="3"/>
  <c r="BI35" i="3"/>
  <c r="X35" i="3"/>
  <c r="AP34" i="3"/>
  <c r="AY33" i="3"/>
  <c r="BS32" i="3"/>
  <c r="AH32" i="3"/>
  <c r="AT31" i="3"/>
  <c r="BI30" i="3"/>
  <c r="AA30" i="3"/>
  <c r="AU29" i="3"/>
  <c r="BN28" i="3"/>
  <c r="AL28" i="3"/>
  <c r="BJ27" i="3"/>
  <c r="AD27" i="3"/>
  <c r="BD26" i="3"/>
  <c r="AC26" i="3"/>
  <c r="BB25" i="3"/>
  <c r="AE25" i="3"/>
  <c r="BD24" i="3"/>
  <c r="AE24" i="3"/>
  <c r="BE23" i="3"/>
  <c r="AC23" i="3"/>
  <c r="BE22" i="3"/>
  <c r="AE22" i="3"/>
  <c r="BD21" i="3"/>
  <c r="AI21" i="3"/>
  <c r="BF20" i="3"/>
  <c r="AI20" i="3"/>
  <c r="BH19" i="3"/>
  <c r="AM19" i="3"/>
  <c r="BQ18" i="3"/>
  <c r="AR18" i="3"/>
  <c r="BT17" i="3"/>
  <c r="AU17" i="3"/>
  <c r="AA17" i="3"/>
  <c r="BA16" i="3"/>
  <c r="AD16" i="3"/>
  <c r="BD15" i="3"/>
  <c r="AJ15" i="3"/>
  <c r="BL14" i="3"/>
  <c r="AO14" i="3"/>
  <c r="BT13" i="3"/>
  <c r="AX13" i="3"/>
  <c r="AC13" i="3"/>
  <c r="BE12" i="3"/>
  <c r="AM12" i="3"/>
  <c r="BR11" i="3"/>
  <c r="BB11" i="3"/>
  <c r="AJ11" i="3"/>
  <c r="BS10" i="3"/>
  <c r="BJ52" i="3"/>
  <c r="AO51" i="3"/>
  <c r="BR49" i="3"/>
  <c r="AZ48" i="3"/>
  <c r="AO47" i="3"/>
  <c r="AI46" i="3"/>
  <c r="AB45" i="3"/>
  <c r="Y44" i="3"/>
  <c r="W43" i="3"/>
  <c r="X42" i="3"/>
  <c r="AE41" i="3"/>
  <c r="AD40" i="3"/>
  <c r="AG39" i="3"/>
  <c r="AM38" i="3"/>
  <c r="AI37" i="3"/>
  <c r="AO36" i="3"/>
  <c r="AO35" i="3"/>
  <c r="AR34" i="3"/>
  <c r="AU33" i="3"/>
  <c r="BA32" i="3"/>
  <c r="BA31" i="3"/>
  <c r="AW30" i="3"/>
  <c r="BI29" i="3"/>
  <c r="BO28" i="3"/>
  <c r="AC28" i="3"/>
  <c r="AS27" i="3"/>
  <c r="BG26" i="3"/>
  <c r="Y26" i="3"/>
  <c r="AR25" i="3"/>
  <c r="BE24" i="3"/>
  <c r="X24" i="3"/>
  <c r="AQ23" i="3"/>
  <c r="BF22" i="3"/>
  <c r="Z22" i="3"/>
  <c r="AQ21" i="3"/>
  <c r="BI20" i="3"/>
  <c r="AA20" i="3"/>
  <c r="AY19" i="3"/>
  <c r="BR18" i="3"/>
  <c r="AK18" i="3"/>
  <c r="BH17" i="3"/>
  <c r="AB17" i="3"/>
  <c r="AW16" i="3"/>
  <c r="BP15" i="3"/>
  <c r="AK15" i="3"/>
  <c r="BF14" i="3"/>
  <c r="AC14" i="3"/>
  <c r="AY13" i="3"/>
  <c r="X13" i="3"/>
  <c r="AX12" i="3"/>
  <c r="BT11" i="3"/>
  <c r="AV11" i="3"/>
  <c r="AC11" i="3"/>
  <c r="BE10" i="3"/>
  <c r="AL10" i="3"/>
  <c r="BR9" i="3"/>
  <c r="AZ9" i="3"/>
  <c r="AE9" i="3"/>
  <c r="BK8" i="3"/>
  <c r="AR8" i="3"/>
  <c r="Z8" i="3"/>
  <c r="BF7" i="3"/>
  <c r="AK7" i="3"/>
  <c r="BP6" i="3"/>
  <c r="AX6" i="3"/>
  <c r="AF6" i="3"/>
  <c r="BK5" i="3"/>
  <c r="AQ5" i="3"/>
  <c r="W5" i="3"/>
  <c r="BD4" i="3"/>
  <c r="AK4" i="3"/>
  <c r="BB52" i="3"/>
  <c r="Z51" i="3"/>
  <c r="BF49" i="3"/>
  <c r="AR48" i="3"/>
  <c r="X47" i="3"/>
  <c r="BR45" i="3"/>
  <c r="BQ44" i="3"/>
  <c r="BL42" i="3"/>
  <c r="BS41" i="3"/>
  <c r="BT40" i="3"/>
  <c r="BS39" i="3"/>
  <c r="Z39" i="3"/>
  <c r="Z37" i="3"/>
  <c r="AE36" i="3"/>
  <c r="AH35" i="3"/>
  <c r="AO33" i="3"/>
  <c r="AM32" i="3"/>
  <c r="AT30" i="3"/>
  <c r="AY29" i="3"/>
  <c r="AA28" i="3"/>
  <c r="AN27" i="3"/>
  <c r="BN25" i="3"/>
  <c r="AY24" i="3"/>
  <c r="AJ23" i="3"/>
  <c r="X22" i="3"/>
  <c r="BA20" i="3"/>
  <c r="AQ19" i="3"/>
  <c r="AG18" i="3"/>
  <c r="Y17" i="3"/>
  <c r="BK15" i="3"/>
  <c r="BA14" i="3"/>
  <c r="AU13" i="3"/>
  <c r="AO12" i="3"/>
  <c r="AT11" i="3"/>
  <c r="BC10" i="3"/>
  <c r="BP9" i="3"/>
  <c r="AB9" i="3"/>
  <c r="AO8" i="3"/>
  <c r="AZ7" i="3"/>
  <c r="BM6" i="3"/>
  <c r="AC6" i="3"/>
  <c r="AN5" i="3"/>
  <c r="BB4" i="3"/>
  <c r="BO53" i="3"/>
  <c r="BC52" i="3"/>
  <c r="AA51" i="3"/>
  <c r="BI49" i="3"/>
  <c r="AV48" i="3"/>
  <c r="Z47" i="3"/>
  <c r="X46" i="3"/>
  <c r="AA45" i="3"/>
  <c r="BP43" i="3"/>
  <c r="BQ42" i="3"/>
  <c r="BT41" i="3"/>
  <c r="W41" i="3"/>
  <c r="AB40" i="3"/>
  <c r="AE39" i="3"/>
  <c r="AE38" i="3"/>
  <c r="AA37" i="3"/>
  <c r="AI36" i="3"/>
  <c r="AI35" i="3"/>
  <c r="AI34" i="3"/>
  <c r="AS33" i="3"/>
  <c r="AN32" i="3"/>
  <c r="AR31" i="3"/>
  <c r="AV30" i="3"/>
  <c r="AZ29" i="3"/>
  <c r="BL28" i="3"/>
  <c r="AB28" i="3"/>
  <c r="AO27" i="3"/>
  <c r="BC26" i="3"/>
  <c r="BT25" i="3"/>
  <c r="AK25" i="3"/>
  <c r="BC24" i="3"/>
  <c r="BT23" i="3"/>
  <c r="AM23" i="3"/>
  <c r="BB22" i="3"/>
  <c r="Y22" i="3"/>
  <c r="AM21" i="3"/>
  <c r="BB20" i="3"/>
  <c r="Z20" i="3"/>
  <c r="AR19" i="3"/>
  <c r="BK18" i="3"/>
  <c r="AJ18" i="3"/>
  <c r="BD17" i="3"/>
  <c r="Z17" i="3"/>
  <c r="AT16" i="3"/>
  <c r="BM15" i="3"/>
  <c r="AI15" i="3"/>
  <c r="BB14" i="3"/>
  <c r="Z14" i="3"/>
  <c r="AV13" i="3"/>
  <c r="W13" i="3"/>
  <c r="AP12" i="3"/>
  <c r="BQ11" i="3"/>
  <c r="AU11" i="3"/>
  <c r="X11" i="3"/>
  <c r="BD10" i="3"/>
  <c r="AK10" i="3"/>
  <c r="BQ9" i="3"/>
  <c r="AX9" i="3"/>
  <c r="AD9" i="3"/>
  <c r="BI8" i="3"/>
  <c r="AP8" i="3"/>
  <c r="Y8" i="3"/>
  <c r="BD7" i="3"/>
  <c r="AJ7" i="3"/>
  <c r="BO6" i="3"/>
  <c r="AW6" i="3"/>
  <c r="AD6" i="3"/>
  <c r="BJ5" i="3"/>
  <c r="AO5" i="3"/>
  <c r="BT4" i="3"/>
  <c r="BC4" i="3"/>
  <c r="AJ4" i="3"/>
  <c r="BM53" i="3"/>
  <c r="BO43" i="3"/>
  <c r="BT37" i="3"/>
  <c r="AG34" i="3"/>
  <c r="AL31" i="3"/>
  <c r="BH28" i="3"/>
  <c r="AY26" i="3"/>
  <c r="AG25" i="3"/>
  <c r="BS23" i="3"/>
  <c r="BA22" i="3"/>
  <c r="AK21" i="3"/>
  <c r="Y20" i="3"/>
  <c r="BI18" i="3"/>
  <c r="AZ17" i="3"/>
  <c r="AQ16" i="3"/>
  <c r="AG15" i="3"/>
  <c r="Y14" i="3"/>
  <c r="BR12" i="3"/>
  <c r="BP11" i="3"/>
  <c r="W11" i="3"/>
  <c r="AI10" i="3"/>
  <c r="AT9" i="3"/>
  <c r="BH8" i="3"/>
  <c r="X8" i="3"/>
  <c r="AI7" i="3"/>
  <c r="AV6" i="3"/>
  <c r="BF5" i="3"/>
  <c r="BS4" i="3"/>
  <c r="AH4" i="3"/>
  <c r="AA53" i="3"/>
  <c r="BM50" i="3"/>
  <c r="AD49" i="3"/>
  <c r="AT47" i="3"/>
  <c r="BN45" i="3"/>
  <c r="AP44" i="3"/>
  <c r="AC43" i="3"/>
  <c r="BF41" i="3"/>
  <c r="BB40" i="3"/>
  <c r="AO39" i="3"/>
  <c r="BO37" i="3"/>
  <c r="BE36" i="3"/>
  <c r="BB35" i="3"/>
  <c r="AC34" i="3"/>
  <c r="BQ32" i="3"/>
  <c r="BD31" i="3"/>
  <c r="AN30" i="3"/>
  <c r="AH29" i="3"/>
  <c r="AI28" i="3"/>
  <c r="AC27" i="3"/>
  <c r="AH26" i="3"/>
  <c r="AT25" i="3"/>
  <c r="AU24" i="3"/>
  <c r="BD23" i="3"/>
  <c r="BK22" i="3"/>
  <c r="BJ21" i="3"/>
  <c r="Y21" i="3"/>
  <c r="AG20" i="3"/>
  <c r="AK19" i="3"/>
  <c r="AV18" i="3"/>
  <c r="BL17" i="3"/>
  <c r="BO16" i="3"/>
  <c r="AC16" i="3"/>
  <c r="AN15" i="3"/>
  <c r="AT14" i="3"/>
  <c r="BK13" i="3"/>
  <c r="AB13" i="3"/>
  <c r="AL12" i="3"/>
  <c r="BF11" i="3"/>
  <c r="AF11" i="3"/>
  <c r="AZ10" i="3"/>
  <c r="Z10" i="3"/>
  <c r="BC9" i="3"/>
  <c r="Z9" i="3"/>
  <c r="BA8" i="3"/>
  <c r="AB8" i="3"/>
  <c r="AX7" i="3"/>
  <c r="AA7" i="3"/>
  <c r="AZ6" i="3"/>
  <c r="X6" i="3"/>
  <c r="AZ5" i="3"/>
  <c r="AA5" i="3"/>
  <c r="AX4" i="3"/>
  <c r="Y4" i="3"/>
  <c r="AV52" i="3"/>
  <c r="AY50" i="3"/>
  <c r="BL48" i="3"/>
  <c r="BS46" i="3"/>
  <c r="BF45" i="3"/>
  <c r="AN44" i="3"/>
  <c r="BK42" i="3"/>
  <c r="BA41" i="3"/>
  <c r="AR40" i="3"/>
  <c r="BR38" i="3"/>
  <c r="BF37" i="3"/>
  <c r="AX36" i="3"/>
  <c r="AG35" i="3"/>
  <c r="BR33" i="3"/>
  <c r="BG32" i="3"/>
  <c r="AJ31" i="3"/>
  <c r="AC30" i="3"/>
  <c r="AD29" i="3"/>
  <c r="Z28" i="3"/>
  <c r="AA27" i="3"/>
  <c r="AF25" i="3"/>
  <c r="AQ24" i="3"/>
  <c r="AZ23" i="3"/>
  <c r="AZ22" i="3"/>
  <c r="BE21" i="3"/>
  <c r="BP20" i="3"/>
  <c r="W20" i="3"/>
  <c r="AI19" i="3"/>
  <c r="AT18" i="3"/>
  <c r="AV17" i="3"/>
  <c r="BM16" i="3"/>
  <c r="X16" i="3"/>
  <c r="AD15" i="3"/>
  <c r="AP14" i="3"/>
  <c r="BI13" i="3"/>
  <c r="BP12" i="3"/>
  <c r="AG12" i="3"/>
  <c r="BC11" i="3"/>
  <c r="BT10" i="3"/>
  <c r="AV10" i="3"/>
  <c r="X10" i="3"/>
  <c r="AS9" i="3"/>
  <c r="W9" i="3"/>
  <c r="AV8" i="3"/>
  <c r="BT7" i="3"/>
  <c r="Y7" i="3"/>
  <c r="AT6" i="3"/>
  <c r="BS5" i="3"/>
  <c r="AV5" i="3"/>
  <c r="BR4" i="3"/>
  <c r="AS4" i="3"/>
  <c r="W4" i="3"/>
  <c r="AJ52" i="3"/>
  <c r="BD48" i="3"/>
  <c r="BO46" i="3"/>
  <c r="AZ45" i="3"/>
  <c r="AM44" i="3"/>
  <c r="BJ42" i="3"/>
  <c r="AT41" i="3"/>
  <c r="AF40" i="3"/>
  <c r="BM38" i="3"/>
  <c r="BC37" i="3"/>
  <c r="AT36" i="3"/>
  <c r="W35" i="3"/>
  <c r="BM33" i="3"/>
  <c r="BC32" i="3"/>
  <c r="Y30" i="3"/>
  <c r="BS28" i="3"/>
  <c r="BP27" i="3"/>
  <c r="Z27" i="3"/>
  <c r="AB26" i="3"/>
  <c r="AA25" i="3"/>
  <c r="AJ24" i="3"/>
  <c r="AT23" i="3"/>
  <c r="BC21" i="3"/>
  <c r="BM20" i="3"/>
  <c r="BQ19" i="3"/>
  <c r="AE19" i="3"/>
  <c r="AQ18" i="3"/>
  <c r="BG16" i="3"/>
  <c r="W16" i="3"/>
  <c r="AC15" i="3"/>
  <c r="BD13" i="3"/>
  <c r="BL12" i="3"/>
  <c r="AZ11" i="3"/>
  <c r="BR10" i="3"/>
  <c r="BT9" i="3"/>
  <c r="BT8" i="3"/>
  <c r="BO7" i="3"/>
  <c r="BT6" i="3"/>
  <c r="BR5" i="3"/>
  <c r="BQ4" i="3"/>
  <c r="AB52" i="3"/>
  <c r="BC48" i="3"/>
  <c r="BI46" i="3"/>
  <c r="AQ45" i="3"/>
  <c r="AK44" i="3"/>
  <c r="AP41" i="3"/>
  <c r="AE40" i="3"/>
  <c r="BK38" i="3"/>
  <c r="AQ36" i="3"/>
  <c r="BP34" i="3"/>
  <c r="BB32" i="3"/>
  <c r="X30" i="3"/>
  <c r="BL27" i="3"/>
  <c r="Z26" i="3"/>
  <c r="AI24" i="3"/>
  <c r="AS22" i="3"/>
  <c r="BL20" i="3"/>
  <c r="AD19" i="3"/>
  <c r="AS17" i="3"/>
  <c r="BQ15" i="3"/>
  <c r="AL14" i="3"/>
  <c r="BK12" i="3"/>
  <c r="AY11" i="3"/>
  <c r="AR10" i="3"/>
  <c r="AQ9" i="3"/>
  <c r="AT8" i="3"/>
  <c r="AR7" i="3"/>
  <c r="AQ6" i="3"/>
  <c r="AT5" i="3"/>
  <c r="AQ4" i="3"/>
  <c r="X52" i="3"/>
  <c r="AI48" i="3"/>
  <c r="AN45" i="3"/>
  <c r="AW42" i="3"/>
  <c r="BO39" i="3"/>
  <c r="AY37" i="3"/>
  <c r="BM34" i="3"/>
  <c r="AI32" i="3"/>
  <c r="BR29" i="3"/>
  <c r="BK27" i="3"/>
  <c r="BM25" i="3"/>
  <c r="AF24" i="3"/>
  <c r="AQ22" i="3"/>
  <c r="AY20" i="3"/>
  <c r="AA19" i="3"/>
  <c r="AR17" i="3"/>
  <c r="BJ15" i="3"/>
  <c r="AK14" i="3"/>
  <c r="BF12" i="3"/>
  <c r="AS11" i="3"/>
  <c r="AQ10" i="3"/>
  <c r="AP9" i="3"/>
  <c r="AN8" i="3"/>
  <c r="AQ7" i="3"/>
  <c r="AM6" i="3"/>
  <c r="AM5" i="3"/>
  <c r="AP4" i="3"/>
  <c r="BK52" i="3"/>
  <c r="BD50" i="3"/>
  <c r="BT48" i="3"/>
  <c r="AP47" i="3"/>
  <c r="BG45" i="3"/>
  <c r="AO44" i="3"/>
  <c r="AA43" i="3"/>
  <c r="BB41" i="3"/>
  <c r="AW40" i="3"/>
  <c r="AK39" i="3"/>
  <c r="BN37" i="3"/>
  <c r="BC36" i="3"/>
  <c r="AQ35" i="3"/>
  <c r="AA34" i="3"/>
  <c r="BH32" i="3"/>
  <c r="BB31" i="3"/>
  <c r="AH30" i="3"/>
  <c r="AG29" i="3"/>
  <c r="AE28" i="3"/>
  <c r="AB27" i="3"/>
  <c r="AG26" i="3"/>
  <c r="AS25" i="3"/>
  <c r="AT24" i="3"/>
  <c r="BA23" i="3"/>
  <c r="BG22" i="3"/>
  <c r="BI21" i="3"/>
  <c r="BS20" i="3"/>
  <c r="AF20" i="3"/>
  <c r="AJ19" i="3"/>
  <c r="AU18" i="3"/>
  <c r="BI17" i="3"/>
  <c r="BN16" i="3"/>
  <c r="AB16" i="3"/>
  <c r="AM15" i="3"/>
  <c r="AS14" i="3"/>
  <c r="BJ13" i="3"/>
  <c r="AA13" i="3"/>
  <c r="AH12" i="3"/>
  <c r="BD11" i="3"/>
  <c r="AE11" i="3"/>
  <c r="AX10" i="3"/>
  <c r="Y10" i="3"/>
  <c r="BB9" i="3"/>
  <c r="X9" i="3"/>
  <c r="AX8" i="3"/>
  <c r="AA8" i="3"/>
  <c r="AW7" i="3"/>
  <c r="Z7" i="3"/>
  <c r="AY6" i="3"/>
  <c r="BT5" i="3"/>
  <c r="AX5" i="3"/>
  <c r="Z5" i="3"/>
  <c r="AW4" i="3"/>
  <c r="X4" i="3"/>
  <c r="AD26" i="3"/>
  <c r="AV7" i="3"/>
  <c r="AW50" i="3"/>
  <c r="AG31" i="3"/>
  <c r="AX22" i="3"/>
  <c r="AT17" i="3"/>
  <c r="AN14" i="3"/>
  <c r="AF12" i="3"/>
  <c r="AU10" i="3"/>
  <c r="AR9" i="3"/>
  <c r="AU8" i="3"/>
  <c r="AT7" i="3"/>
  <c r="AS6" i="3"/>
  <c r="AU5" i="3"/>
  <c r="AR4" i="3"/>
  <c r="AU50" i="3"/>
  <c r="BD42" i="3"/>
  <c r="BA37" i="3"/>
  <c r="BL33" i="3"/>
  <c r="AF31" i="3"/>
  <c r="BR28" i="3"/>
  <c r="Y27" i="3"/>
  <c r="X25" i="3"/>
  <c r="AR23" i="3"/>
  <c r="BB21" i="3"/>
  <c r="BN19" i="3"/>
  <c r="AP18" i="3"/>
  <c r="BF16" i="3"/>
  <c r="Z15" i="3"/>
  <c r="AZ13" i="3"/>
  <c r="AD12" i="3"/>
  <c r="BQ10" i="3"/>
  <c r="BS9" i="3"/>
  <c r="BR8" i="3"/>
  <c r="BN7" i="3"/>
  <c r="BQ6" i="3"/>
  <c r="BQ5" i="3"/>
  <c r="BP4" i="3"/>
  <c r="BL53" i="3"/>
  <c r="AR50" i="3"/>
  <c r="BH46" i="3"/>
  <c r="BN43" i="3"/>
  <c r="AL41" i="3"/>
  <c r="BI38" i="3"/>
  <c r="AC36" i="3"/>
  <c r="BC33" i="3"/>
  <c r="AD31" i="3"/>
  <c r="BG28" i="3"/>
  <c r="BO26" i="3"/>
  <c r="W25" i="3"/>
  <c r="AI23" i="3"/>
  <c r="AZ21" i="3"/>
  <c r="BI19" i="3"/>
  <c r="AF18" i="3"/>
  <c r="BB16" i="3"/>
  <c r="X15" i="3"/>
  <c r="AR13" i="3"/>
  <c r="AC12" i="3"/>
  <c r="BP10" i="3"/>
  <c r="BO9" i="3"/>
  <c r="BQ8" i="3"/>
  <c r="BM7" i="3"/>
  <c r="BL6" i="3"/>
  <c r="BO5" i="3"/>
  <c r="BO4" i="3"/>
  <c r="AT51" i="3"/>
  <c r="BF47" i="3"/>
  <c r="BE44" i="3"/>
  <c r="Z42" i="3"/>
  <c r="AT39" i="3"/>
  <c r="BT36" i="3"/>
  <c r="AS34" i="3"/>
  <c r="BO31" i="3"/>
  <c r="AM29" i="3"/>
  <c r="AW27" i="3"/>
  <c r="AW25" i="3"/>
  <c r="BG23" i="3"/>
  <c r="AA22" i="3"/>
  <c r="AL20" i="3"/>
  <c r="BE18" i="3"/>
  <c r="AC17" i="3"/>
  <c r="AX15" i="3"/>
  <c r="BN13" i="3"/>
  <c r="AY12" i="3"/>
  <c r="AH11" i="3"/>
  <c r="AF10" i="3"/>
  <c r="AI9" i="3"/>
  <c r="AD8" i="3"/>
  <c r="AD7" i="3"/>
  <c r="AG6" i="3"/>
  <c r="AF5" i="3"/>
  <c r="AC4" i="3"/>
  <c r="Y51" i="3"/>
  <c r="BE47" i="3"/>
  <c r="AY44" i="3"/>
  <c r="BR41" i="3"/>
  <c r="AQ39" i="3"/>
  <c r="BJ36" i="3"/>
  <c r="AD34" i="3"/>
  <c r="BJ31" i="3"/>
  <c r="AL29" i="3"/>
  <c r="AF27" i="3"/>
  <c r="AU25" i="3"/>
  <c r="BF23" i="3"/>
  <c r="BQ21" i="3"/>
  <c r="AK20" i="3"/>
  <c r="BD18" i="3"/>
  <c r="BR16" i="3"/>
  <c r="AW15" i="3"/>
  <c r="BL13" i="3"/>
  <c r="AN12" i="3"/>
  <c r="AG11" i="3"/>
  <c r="AC10" i="3"/>
  <c r="AA9" i="3"/>
  <c r="AC8" i="3"/>
  <c r="AB7" i="3"/>
  <c r="AB6" i="3"/>
  <c r="AE5" i="3"/>
  <c r="AB4" i="3"/>
  <c r="BH53" i="3"/>
  <c r="AE50" i="3"/>
  <c r="BG46" i="3"/>
  <c r="BD43" i="3"/>
  <c r="AK41" i="3"/>
  <c r="BA38" i="3"/>
  <c r="BS35" i="3"/>
  <c r="AX33" i="3"/>
  <c r="BS30" i="3"/>
  <c r="BF28" i="3"/>
  <c r="BJ26" i="3"/>
  <c r="BT24" i="3"/>
  <c r="AB23" i="3"/>
  <c r="AX21" i="3"/>
  <c r="BG19" i="3"/>
  <c r="AC18" i="3"/>
  <c r="AZ16" i="3"/>
  <c r="BO14" i="3"/>
  <c r="AQ13" i="3"/>
  <c r="Z12" i="3"/>
  <c r="BN10" i="3"/>
  <c r="BJ9" i="3"/>
  <c r="BM8" i="3"/>
  <c r="BL7" i="3"/>
  <c r="BK6" i="3"/>
  <c r="BN5" i="3"/>
  <c r="BM4" i="3"/>
  <c r="AX53" i="3"/>
  <c r="AV49" i="3"/>
  <c r="AR46" i="3"/>
  <c r="AY43" i="3"/>
  <c r="BL40" i="3"/>
  <c r="AR38" i="3"/>
  <c r="BJ35" i="3"/>
  <c r="AI33" i="3"/>
  <c r="BJ30" i="3"/>
  <c r="AY28" i="3"/>
  <c r="AX26" i="3"/>
  <c r="BR24" i="3"/>
  <c r="W23" i="3"/>
  <c r="AJ21" i="3"/>
  <c r="BE19" i="3"/>
  <c r="W18" i="3"/>
  <c r="AP16" i="3"/>
  <c r="BM14" i="3"/>
  <c r="AO13" i="3"/>
  <c r="BN11" i="3"/>
  <c r="BL10" i="3"/>
  <c r="BG9" i="3"/>
  <c r="BG8" i="3"/>
  <c r="BJ7" i="3"/>
  <c r="BI6" i="3"/>
  <c r="BE5" i="3"/>
  <c r="BG4" i="3"/>
  <c r="AD53" i="3"/>
  <c r="AS49" i="3"/>
  <c r="AN46" i="3"/>
  <c r="AT43" i="3"/>
  <c r="BD40" i="3"/>
  <c r="AN38" i="3"/>
  <c r="BE35" i="3"/>
  <c r="BF30" i="3"/>
  <c r="AQ28" i="3"/>
  <c r="AQ26" i="3"/>
  <c r="BG24" i="3"/>
  <c r="AA21" i="3"/>
  <c r="BA19" i="3"/>
  <c r="BO17" i="3"/>
  <c r="BG14" i="3"/>
  <c r="AF13" i="3"/>
  <c r="BF10" i="3"/>
  <c r="BE9" i="3"/>
  <c r="BG7" i="3"/>
  <c r="BB5" i="3"/>
  <c r="AC53" i="3"/>
  <c r="BP45" i="3"/>
  <c r="BC40" i="3"/>
  <c r="BC35" i="3"/>
  <c r="AS30" i="3"/>
  <c r="AP26" i="3"/>
  <c r="BR22" i="3"/>
  <c r="AN19" i="3"/>
  <c r="AG16" i="3"/>
  <c r="AD13" i="3"/>
  <c r="BA10" i="3"/>
  <c r="BB8" i="3"/>
  <c r="BB6" i="3"/>
  <c r="AZ4" i="3"/>
  <c r="BS51" i="3"/>
  <c r="BL39" i="3"/>
  <c r="AG32" i="3"/>
  <c r="BI25" i="3"/>
  <c r="AM22" i="3"/>
  <c r="BT18" i="3"/>
  <c r="BB15" i="3"/>
  <c r="BD12" i="3"/>
  <c r="AP10" i="3"/>
  <c r="AM8" i="3"/>
  <c r="AL6" i="3"/>
  <c r="AO4" i="3"/>
  <c r="BQ47" i="3"/>
  <c r="BK34" i="3"/>
  <c r="BH25" i="3"/>
  <c r="AW20" i="3"/>
  <c r="AO17" i="3"/>
  <c r="AD14" i="3"/>
  <c r="AN11" i="3"/>
  <c r="AM9" i="3"/>
  <c r="AN7" i="3"/>
  <c r="AI5" i="3"/>
  <c r="BO47" i="3"/>
  <c r="BP44" i="3"/>
  <c r="Y37" i="3"/>
  <c r="X32" i="3"/>
  <c r="BG25" i="3"/>
  <c r="BH18" i="3"/>
  <c r="BB12" i="3"/>
  <c r="AF7" i="3"/>
  <c r="AE53" i="3"/>
  <c r="AU49" i="3"/>
  <c r="AO46" i="3"/>
  <c r="AV43" i="3"/>
  <c r="BG40" i="3"/>
  <c r="AO38" i="3"/>
  <c r="BH35" i="3"/>
  <c r="Y33" i="3"/>
  <c r="BG30" i="3"/>
  <c r="AS28" i="3"/>
  <c r="AT26" i="3"/>
  <c r="BI24" i="3"/>
  <c r="BT22" i="3"/>
  <c r="AE21" i="3"/>
  <c r="BD19" i="3"/>
  <c r="BP17" i="3"/>
  <c r="AK16" i="3"/>
  <c r="BI14" i="3"/>
  <c r="AI13" i="3"/>
  <c r="BM11" i="3"/>
  <c r="BG10" i="3"/>
  <c r="BF9" i="3"/>
  <c r="BE8" i="3"/>
  <c r="BI7" i="3"/>
  <c r="BH6" i="3"/>
  <c r="BD5" i="3"/>
  <c r="BF4" i="3"/>
  <c r="W33" i="3"/>
  <c r="BS22" i="3"/>
  <c r="AJ16" i="3"/>
  <c r="BL11" i="3"/>
  <c r="BD8" i="3"/>
  <c r="BC6" i="3"/>
  <c r="BE4" i="3"/>
  <c r="AJ49" i="3"/>
  <c r="AM43" i="3"/>
  <c r="BS37" i="3"/>
  <c r="BT32" i="3"/>
  <c r="AP28" i="3"/>
  <c r="AV24" i="3"/>
  <c r="Z21" i="3"/>
  <c r="BM17" i="3"/>
  <c r="AZ14" i="3"/>
  <c r="BK11" i="3"/>
  <c r="BD9" i="3"/>
  <c r="AY7" i="3"/>
  <c r="BA5" i="3"/>
  <c r="BR47" i="3"/>
  <c r="AH45" i="3"/>
  <c r="AR42" i="3"/>
  <c r="AR37" i="3"/>
  <c r="BL34" i="3"/>
  <c r="BQ29" i="3"/>
  <c r="BE27" i="3"/>
  <c r="AC24" i="3"/>
  <c r="AX20" i="3"/>
  <c r="AQ17" i="3"/>
  <c r="AJ14" i="3"/>
  <c r="AO11" i="3"/>
  <c r="AN9" i="3"/>
  <c r="AO7" i="3"/>
  <c r="AJ5" i="3"/>
  <c r="BJ51" i="3"/>
  <c r="AG45" i="3"/>
  <c r="AQ42" i="3"/>
  <c r="BK39" i="3"/>
  <c r="AP37" i="3"/>
  <c r="Y32" i="3"/>
  <c r="BN29" i="3"/>
  <c r="BD27" i="3"/>
  <c r="Y24" i="3"/>
  <c r="AL22" i="3"/>
  <c r="BS18" i="3"/>
  <c r="BA15" i="3"/>
  <c r="BC12" i="3"/>
  <c r="AN10" i="3"/>
  <c r="AL8" i="3"/>
  <c r="AK6" i="3"/>
  <c r="AL4" i="3"/>
  <c r="AN42" i="3"/>
  <c r="AG5" i="3"/>
  <c r="BG51" i="3"/>
  <c r="BJ39" i="3"/>
  <c r="BH34" i="3"/>
  <c r="AV29" i="3"/>
  <c r="BA27" i="3"/>
  <c r="BR23" i="3"/>
  <c r="AG22" i="3"/>
  <c r="AU20" i="3"/>
  <c r="AI17" i="3"/>
  <c r="AZ15" i="3"/>
  <c r="X14" i="3"/>
  <c r="AL11" i="3"/>
  <c r="AH10" i="3"/>
  <c r="AK9" i="3"/>
  <c r="AH8" i="3"/>
  <c r="AJ6" i="3"/>
  <c r="AH5" i="3"/>
  <c r="AG4" i="3"/>
  <c r="BF51" i="3"/>
  <c r="BM47" i="3"/>
  <c r="BI44" i="3"/>
  <c r="AF42" i="3"/>
  <c r="AW39" i="3"/>
  <c r="X37" i="3"/>
  <c r="AX34" i="3"/>
  <c r="BT31" i="3"/>
  <c r="AT29" i="3"/>
  <c r="AY27" i="3"/>
  <c r="BA25" i="3"/>
  <c r="BH23" i="3"/>
  <c r="AB22" i="3"/>
  <c r="AN20" i="3"/>
  <c r="BG18" i="3"/>
  <c r="AE17" i="3"/>
  <c r="AY15" i="3"/>
  <c r="BS13" i="3"/>
  <c r="AZ12" i="3"/>
  <c r="AI11" i="3"/>
  <c r="AG10" i="3"/>
  <c r="AJ9" i="3"/>
  <c r="AG8" i="3"/>
  <c r="AE7" i="3"/>
  <c r="AH6" i="3"/>
  <c r="AD4" i="3"/>
  <c r="BF53" i="3"/>
  <c r="BR35" i="3"/>
  <c r="AP13" i="3"/>
  <c r="BK30" i="3"/>
  <c r="BM10" i="3"/>
  <c r="BA28" i="3"/>
  <c r="BI9" i="3"/>
  <c r="AW21" i="3"/>
  <c r="BF19" i="3"/>
  <c r="AW38" i="3"/>
  <c r="AW33" i="3"/>
  <c r="Y12" i="3"/>
  <c r="BH4" i="3"/>
  <c r="BI26" i="3"/>
  <c r="BL8" i="3"/>
  <c r="BS24" i="3"/>
  <c r="BK7" i="3"/>
  <c r="AA23" i="3"/>
  <c r="BJ6" i="3"/>
  <c r="BS49" i="3"/>
  <c r="BM5" i="3"/>
  <c r="AW46" i="3"/>
  <c r="BN14" i="3"/>
  <c r="BA43" i="3"/>
  <c r="X18" i="3"/>
  <c r="AI41" i="3"/>
  <c r="AX16" i="3"/>
  <c r="O8" i="5"/>
  <c r="T69" i="5"/>
  <c r="M8" i="5"/>
  <c r="AQ11" i="6"/>
  <c r="AO11" i="6"/>
  <c r="Q10" i="7"/>
  <c r="O10" i="7"/>
  <c r="I7" i="1"/>
  <c r="I6" i="1"/>
  <c r="O38" i="5"/>
  <c r="M38" i="5"/>
  <c r="W76" i="5"/>
  <c r="O12" i="5"/>
  <c r="M12" i="5"/>
  <c r="T73" i="5"/>
  <c r="AQ14" i="6"/>
  <c r="AO14" i="6"/>
  <c r="Q8" i="7"/>
  <c r="O8" i="7"/>
  <c r="N63" i="1"/>
  <c r="O31" i="5"/>
  <c r="M31" i="5"/>
  <c r="W69" i="5"/>
  <c r="T67" i="5"/>
  <c r="M6" i="5"/>
  <c r="O6" i="5"/>
  <c r="M9" i="5"/>
  <c r="T70" i="5"/>
  <c r="O9" i="5"/>
  <c r="AQ15" i="6"/>
  <c r="AO15" i="6"/>
  <c r="K7" i="2"/>
  <c r="K8" i="2"/>
  <c r="K6" i="2"/>
  <c r="O6" i="2" s="1" a="1"/>
  <c r="R14" i="7" l="1"/>
  <c r="R8" i="7"/>
  <c r="R10" i="7"/>
  <c r="R4" i="7"/>
  <c r="A37" i="8"/>
  <c r="R9" i="7"/>
  <c r="M7" i="8"/>
  <c r="M6" i="8"/>
  <c r="M14" i="8"/>
  <c r="M5" i="8"/>
  <c r="M4" i="8"/>
  <c r="M13" i="8"/>
  <c r="M10" i="8"/>
  <c r="M12" i="8"/>
  <c r="M11" i="8"/>
  <c r="M9" i="8"/>
  <c r="M8" i="8"/>
  <c r="R37" i="8"/>
  <c r="T36" i="8"/>
  <c r="R5" i="7"/>
  <c r="S4" i="3" a="1"/>
  <c r="X28" i="6"/>
  <c r="Q29" i="6"/>
  <c r="M4" i="6" a="1"/>
  <c r="N110" i="1"/>
  <c r="R6" i="7"/>
  <c r="R12" i="7"/>
  <c r="O11" i="2"/>
  <c r="Q11" i="2" s="1"/>
  <c r="O10" i="2"/>
  <c r="Q10" i="2" s="1"/>
  <c r="O9" i="2"/>
  <c r="Q9" i="2" s="1"/>
  <c r="O8" i="2"/>
  <c r="Q8" i="2" s="1"/>
  <c r="O7" i="2"/>
  <c r="Q7" i="2" s="1"/>
  <c r="O16" i="2"/>
  <c r="Q16" i="2" s="1"/>
  <c r="O15" i="2"/>
  <c r="Q15" i="2" s="1"/>
  <c r="O13" i="2"/>
  <c r="Q13" i="2" s="1"/>
  <c r="O12" i="2"/>
  <c r="Q12" i="2" s="1"/>
  <c r="O6" i="2"/>
  <c r="O14" i="2"/>
  <c r="Q14" i="2" s="1"/>
  <c r="R11" i="7"/>
  <c r="C36" i="2"/>
  <c r="A37" i="2"/>
  <c r="R7" i="7"/>
  <c r="N64" i="1"/>
  <c r="K6" i="1" a="1"/>
  <c r="P86" i="1"/>
  <c r="N87" i="1"/>
  <c r="A55" i="8" l="1"/>
  <c r="O11" i="8"/>
  <c r="A52" i="8"/>
  <c r="O8" i="8"/>
  <c r="A53" i="8"/>
  <c r="O9" i="8"/>
  <c r="A56" i="8"/>
  <c r="O12" i="8"/>
  <c r="O7" i="8"/>
  <c r="A51" i="8"/>
  <c r="R38" i="8"/>
  <c r="T37" i="8"/>
  <c r="A54" i="8"/>
  <c r="O10" i="8"/>
  <c r="A57" i="8"/>
  <c r="O13" i="8"/>
  <c r="A48" i="8"/>
  <c r="O4" i="8"/>
  <c r="A49" i="8"/>
  <c r="O5" i="8"/>
  <c r="A58" i="8"/>
  <c r="O14" i="8"/>
  <c r="A50" i="8"/>
  <c r="O6" i="8"/>
  <c r="A38" i="8"/>
  <c r="T31" i="2"/>
  <c r="T64" i="2"/>
  <c r="N111" i="1"/>
  <c r="T62" i="2"/>
  <c r="W62" i="2" s="1"/>
  <c r="T29" i="2"/>
  <c r="W29" i="2" s="1"/>
  <c r="T30" i="2"/>
  <c r="W30" i="2" s="1"/>
  <c r="T63" i="2"/>
  <c r="W63" i="2" s="1"/>
  <c r="C37" i="2"/>
  <c r="A38" i="2"/>
  <c r="T65" i="2"/>
  <c r="W65" i="2" s="1"/>
  <c r="T32" i="2"/>
  <c r="W32" i="2" s="1"/>
  <c r="T35" i="2"/>
  <c r="T68" i="2"/>
  <c r="Q18" i="2"/>
  <c r="Q20" i="2" s="1"/>
  <c r="K16" i="2" s="1" a="1"/>
  <c r="Q6" i="2"/>
  <c r="T66" i="2"/>
  <c r="W66" i="2" s="1"/>
  <c r="T33" i="2"/>
  <c r="W33" i="2" s="1"/>
  <c r="N88" i="1"/>
  <c r="P87" i="1"/>
  <c r="T67" i="2"/>
  <c r="W67" i="2" s="1"/>
  <c r="T34" i="2"/>
  <c r="W34" i="2" s="1"/>
  <c r="M8" i="6"/>
  <c r="M6" i="6"/>
  <c r="M14" i="6"/>
  <c r="M12" i="6"/>
  <c r="M13" i="6"/>
  <c r="M11" i="6"/>
  <c r="M10" i="6"/>
  <c r="M7" i="6"/>
  <c r="M5" i="6"/>
  <c r="M4" i="6"/>
  <c r="M9" i="6"/>
  <c r="T69" i="2"/>
  <c r="W69" i="2" s="1"/>
  <c r="T36" i="2"/>
  <c r="W36" i="2" s="1"/>
  <c r="Q30" i="6"/>
  <c r="X29" i="6"/>
  <c r="K9" i="1"/>
  <c r="M9" i="1" s="1"/>
  <c r="O35" i="1" s="1"/>
  <c r="K20" i="1"/>
  <c r="M20" i="1" s="1"/>
  <c r="O46" i="1" s="1"/>
  <c r="K8" i="1"/>
  <c r="M8" i="1" s="1"/>
  <c r="O34" i="1" s="1"/>
  <c r="K7" i="1"/>
  <c r="M7" i="1" s="1"/>
  <c r="O33" i="1" s="1"/>
  <c r="K6" i="1"/>
  <c r="M6" i="1" s="1"/>
  <c r="K18" i="1"/>
  <c r="M18" i="1" s="1"/>
  <c r="O44" i="1" s="1"/>
  <c r="K15" i="1"/>
  <c r="M15" i="1" s="1"/>
  <c r="O41" i="1" s="1"/>
  <c r="K17" i="1"/>
  <c r="M17" i="1" s="1"/>
  <c r="O43" i="1" s="1"/>
  <c r="K16" i="1"/>
  <c r="M16" i="1" s="1"/>
  <c r="O42" i="1" s="1"/>
  <c r="K14" i="1"/>
  <c r="M14" i="1" s="1"/>
  <c r="O40" i="1" s="1"/>
  <c r="K10" i="1"/>
  <c r="M10" i="1" s="1"/>
  <c r="O36" i="1" s="1"/>
  <c r="K13" i="1"/>
  <c r="M13" i="1" s="1"/>
  <c r="O39" i="1" s="1"/>
  <c r="K19" i="1"/>
  <c r="M19" i="1" s="1"/>
  <c r="O45" i="1" s="1"/>
  <c r="K12" i="1"/>
  <c r="M12" i="1" s="1"/>
  <c r="O38" i="1" s="1"/>
  <c r="K11" i="1"/>
  <c r="M11" i="1" s="1"/>
  <c r="O37" i="1" s="1"/>
  <c r="T37" i="2"/>
  <c r="W37" i="2" s="1"/>
  <c r="T70" i="2"/>
  <c r="W70" i="2" s="1"/>
  <c r="N65" i="1"/>
  <c r="T61" i="2"/>
  <c r="W61" i="2" s="1"/>
  <c r="T28" i="2"/>
  <c r="W28" i="2" s="1"/>
  <c r="S48" i="3"/>
  <c r="U48" i="3" s="1"/>
  <c r="S36" i="3"/>
  <c r="U36" i="3" s="1"/>
  <c r="S24" i="3"/>
  <c r="U24" i="3" s="1"/>
  <c r="S12" i="3"/>
  <c r="U12" i="3" s="1"/>
  <c r="S46" i="3"/>
  <c r="U46" i="3" s="1"/>
  <c r="S33" i="3"/>
  <c r="U33" i="3" s="1"/>
  <c r="S20" i="3"/>
  <c r="U20" i="3" s="1"/>
  <c r="S7" i="3"/>
  <c r="U7" i="3" s="1"/>
  <c r="S42" i="3"/>
  <c r="U42" i="3" s="1"/>
  <c r="S29" i="3"/>
  <c r="U29" i="3" s="1"/>
  <c r="S16" i="3"/>
  <c r="U16" i="3" s="1"/>
  <c r="S50" i="3"/>
  <c r="U50" i="3" s="1"/>
  <c r="S34" i="3"/>
  <c r="U34" i="3" s="1"/>
  <c r="S18" i="3"/>
  <c r="U18" i="3" s="1"/>
  <c r="S49" i="3"/>
  <c r="U49" i="3" s="1"/>
  <c r="S32" i="3"/>
  <c r="U32" i="3" s="1"/>
  <c r="S17" i="3"/>
  <c r="U17" i="3" s="1"/>
  <c r="S52" i="3"/>
  <c r="U52" i="3" s="1"/>
  <c r="S31" i="3"/>
  <c r="U31" i="3" s="1"/>
  <c r="S13" i="3"/>
  <c r="U13" i="3" s="1"/>
  <c r="S47" i="3"/>
  <c r="U47" i="3" s="1"/>
  <c r="S10" i="3"/>
  <c r="U10" i="3" s="1"/>
  <c r="S51" i="3"/>
  <c r="U51" i="3" s="1"/>
  <c r="S30" i="3"/>
  <c r="U30" i="3" s="1"/>
  <c r="S11" i="3"/>
  <c r="U11" i="3" s="1"/>
  <c r="S28" i="3"/>
  <c r="U28" i="3" s="1"/>
  <c r="S37" i="3"/>
  <c r="U37" i="3" s="1"/>
  <c r="S8" i="3"/>
  <c r="U8" i="3" s="1"/>
  <c r="S27" i="3"/>
  <c r="U27" i="3" s="1"/>
  <c r="S5" i="3"/>
  <c r="U5" i="3" s="1"/>
  <c r="S25" i="3"/>
  <c r="U25" i="3" s="1"/>
  <c r="S23" i="3"/>
  <c r="U23" i="3" s="1"/>
  <c r="S35" i="3"/>
  <c r="U35" i="3" s="1"/>
  <c r="S6" i="3"/>
  <c r="U6" i="3" s="1"/>
  <c r="S26" i="3"/>
  <c r="U26" i="3" s="1"/>
  <c r="S4" i="3"/>
  <c r="S53" i="3"/>
  <c r="U53" i="3" s="1"/>
  <c r="S45" i="3"/>
  <c r="U45" i="3" s="1"/>
  <c r="S14" i="3"/>
  <c r="U14" i="3" s="1"/>
  <c r="S9" i="3"/>
  <c r="U9" i="3" s="1"/>
  <c r="S44" i="3"/>
  <c r="U44" i="3" s="1"/>
  <c r="S41" i="3"/>
  <c r="U41" i="3" s="1"/>
  <c r="S39" i="3"/>
  <c r="U39" i="3" s="1"/>
  <c r="S21" i="3"/>
  <c r="U21" i="3" s="1"/>
  <c r="S15" i="3"/>
  <c r="U15" i="3" s="1"/>
  <c r="S40" i="3"/>
  <c r="U40" i="3" s="1"/>
  <c r="S38" i="3"/>
  <c r="U38" i="3" s="1"/>
  <c r="S22" i="3"/>
  <c r="U22" i="3" s="1"/>
  <c r="S19" i="3"/>
  <c r="U19" i="3" s="1"/>
  <c r="S43" i="3"/>
  <c r="U43" i="3" s="1"/>
  <c r="R39" i="8" l="1"/>
  <c r="T38" i="8"/>
  <c r="A39" i="8"/>
  <c r="O17" i="8"/>
  <c r="O19" i="8" s="1"/>
  <c r="I17" i="8" s="1" a="1"/>
  <c r="X30" i="6"/>
  <c r="Q31" i="6"/>
  <c r="U24" i="6"/>
  <c r="V24" i="6" s="1"/>
  <c r="O6" i="6"/>
  <c r="O21" i="3"/>
  <c r="O23" i="3" s="1"/>
  <c r="N16" i="3" s="1" a="1"/>
  <c r="U4" i="3"/>
  <c r="C38" i="2"/>
  <c r="A39" i="2"/>
  <c r="N89" i="1"/>
  <c r="P88" i="1"/>
  <c r="R37" i="1"/>
  <c r="U29" i="6"/>
  <c r="V29" i="6" s="1"/>
  <c r="O11" i="6"/>
  <c r="T60" i="2"/>
  <c r="W60" i="2" s="1"/>
  <c r="T27" i="2"/>
  <c r="W27" i="2" s="1"/>
  <c r="U23" i="6"/>
  <c r="V23" i="6" s="1"/>
  <c r="O5" i="6"/>
  <c r="M16" i="2"/>
  <c r="L16" i="2"/>
  <c r="K17" i="2"/>
  <c r="K16" i="2"/>
  <c r="K18" i="2"/>
  <c r="M18" i="2"/>
  <c r="L18" i="2"/>
  <c r="M17" i="2"/>
  <c r="L17" i="2"/>
  <c r="N112" i="1"/>
  <c r="U27" i="6"/>
  <c r="V27" i="6" s="1"/>
  <c r="O9" i="6"/>
  <c r="N66" i="1"/>
  <c r="U25" i="6"/>
  <c r="V25" i="6" s="1"/>
  <c r="O7" i="6"/>
  <c r="U28" i="6"/>
  <c r="V28" i="6" s="1"/>
  <c r="O10" i="6"/>
  <c r="O12" i="6"/>
  <c r="U30" i="6"/>
  <c r="V30" i="6" s="1"/>
  <c r="W68" i="2"/>
  <c r="W64" i="2"/>
  <c r="R40" i="1"/>
  <c r="U26" i="6"/>
  <c r="V26" i="6" s="1"/>
  <c r="O8" i="6"/>
  <c r="U22" i="6"/>
  <c r="V22" i="6" s="1"/>
  <c r="O4" i="6"/>
  <c r="M22" i="1"/>
  <c r="M24" i="1" s="1"/>
  <c r="G23" i="1" s="1" a="1"/>
  <c r="O32" i="1"/>
  <c r="R38" i="1"/>
  <c r="R46" i="1"/>
  <c r="U31" i="6"/>
  <c r="V31" i="6" s="1"/>
  <c r="O13" i="6"/>
  <c r="U32" i="6"/>
  <c r="V32" i="6" s="1"/>
  <c r="O14" i="6"/>
  <c r="W35" i="2"/>
  <c r="W31" i="2"/>
  <c r="AC4" i="8" l="1" a="1"/>
  <c r="K19" i="8"/>
  <c r="K11" i="8" s="1"/>
  <c r="J19" i="8"/>
  <c r="I19" i="8"/>
  <c r="I18" i="8"/>
  <c r="I17" i="8"/>
  <c r="K9" i="8" s="1"/>
  <c r="K18" i="8"/>
  <c r="J18" i="8"/>
  <c r="K10" i="8" s="1"/>
  <c r="K17" i="8"/>
  <c r="J17" i="8"/>
  <c r="A40" i="8"/>
  <c r="R40" i="8"/>
  <c r="T40" i="8" s="1"/>
  <c r="T39" i="8"/>
  <c r="N67" i="1"/>
  <c r="N90" i="1"/>
  <c r="P89" i="1"/>
  <c r="A40" i="2"/>
  <c r="C39" i="2"/>
  <c r="R32" i="1"/>
  <c r="O53" i="1"/>
  <c r="O52" i="1"/>
  <c r="O51" i="1"/>
  <c r="P51" i="1" s="1"/>
  <c r="N113" i="1"/>
  <c r="R41" i="1"/>
  <c r="Y27" i="2" a="1"/>
  <c r="R43" i="1"/>
  <c r="X31" i="6"/>
  <c r="Q32" i="6"/>
  <c r="X32" i="6" s="1"/>
  <c r="P19" i="3"/>
  <c r="P16" i="3"/>
  <c r="P17" i="3"/>
  <c r="Q16" i="3"/>
  <c r="O16" i="3"/>
  <c r="Q19" i="3"/>
  <c r="N16" i="3"/>
  <c r="Q4" i="3" s="1" a="1"/>
  <c r="N18" i="3"/>
  <c r="Q17" i="3"/>
  <c r="N19" i="3"/>
  <c r="O17" i="3"/>
  <c r="O19" i="3"/>
  <c r="O18" i="3"/>
  <c r="P18" i="3"/>
  <c r="N17" i="3"/>
  <c r="Q18" i="3"/>
  <c r="O17" i="6"/>
  <c r="O19" i="6" s="1"/>
  <c r="W28" i="6" s="1"/>
  <c r="W22" i="6"/>
  <c r="H24" i="1"/>
  <c r="I12" i="1" s="1"/>
  <c r="G24" i="1"/>
  <c r="H23" i="1"/>
  <c r="G23" i="1"/>
  <c r="I11" i="1" s="1"/>
  <c r="R35" i="1"/>
  <c r="R44" i="1"/>
  <c r="R45" i="1"/>
  <c r="R42" i="1"/>
  <c r="Z60" i="2" a="1"/>
  <c r="R33" i="1"/>
  <c r="AB32" i="6"/>
  <c r="R39" i="1"/>
  <c r="M6" i="2" a="1"/>
  <c r="R34" i="1"/>
  <c r="R36" i="1"/>
  <c r="AC4" i="8" l="1"/>
  <c r="AC11" i="8"/>
  <c r="B55" i="8" s="1"/>
  <c r="AC14" i="8"/>
  <c r="B58" i="8" s="1"/>
  <c r="AC13" i="8"/>
  <c r="B57" i="8" s="1"/>
  <c r="AC10" i="8"/>
  <c r="B54" i="8" s="1"/>
  <c r="AC7" i="8"/>
  <c r="B51" i="8" s="1"/>
  <c r="AC12" i="8"/>
  <c r="B56" i="8" s="1"/>
  <c r="AC9" i="8"/>
  <c r="B53" i="8" s="1"/>
  <c r="AC8" i="8"/>
  <c r="B52" i="8" s="1"/>
  <c r="AC6" i="8"/>
  <c r="B50" i="8" s="1"/>
  <c r="AC5" i="8"/>
  <c r="B49" i="8" s="1"/>
  <c r="Y32" i="2"/>
  <c r="Y34" i="2"/>
  <c r="Y36" i="2"/>
  <c r="Y35" i="2"/>
  <c r="Y37" i="2"/>
  <c r="Y31" i="2"/>
  <c r="Y33" i="2"/>
  <c r="Y27" i="2"/>
  <c r="Y30" i="2"/>
  <c r="Y29" i="2"/>
  <c r="Y28" i="2"/>
  <c r="C40" i="2"/>
  <c r="A41" i="2"/>
  <c r="C41" i="2" s="1"/>
  <c r="W32" i="6"/>
  <c r="AB31" i="6"/>
  <c r="AC4" i="6" a="1"/>
  <c r="W31" i="6"/>
  <c r="W23" i="6"/>
  <c r="W27" i="6"/>
  <c r="W29" i="6"/>
  <c r="AB23" i="6"/>
  <c r="AB30" i="6"/>
  <c r="W26" i="6"/>
  <c r="W24" i="6"/>
  <c r="P57" i="1"/>
  <c r="P56" i="1"/>
  <c r="P58" i="1"/>
  <c r="P59" i="1"/>
  <c r="P60" i="1"/>
  <c r="P61" i="1"/>
  <c r="P62" i="1"/>
  <c r="P63" i="1"/>
  <c r="P64" i="1"/>
  <c r="P65" i="1"/>
  <c r="AB24" i="6"/>
  <c r="Q57" i="1"/>
  <c r="Q66" i="1"/>
  <c r="Q68" i="1"/>
  <c r="Q56" i="1"/>
  <c r="Q67" i="1"/>
  <c r="Q60" i="1"/>
  <c r="Q62" i="1"/>
  <c r="Q61" i="1"/>
  <c r="Q69" i="1"/>
  <c r="Q58" i="1"/>
  <c r="Q65" i="1"/>
  <c r="Q63" i="1"/>
  <c r="Q70" i="1"/>
  <c r="Q64" i="1"/>
  <c r="Q59" i="1"/>
  <c r="P90" i="1"/>
  <c r="N91" i="1"/>
  <c r="Z60" i="2"/>
  <c r="Z62" i="2"/>
  <c r="Z70" i="2"/>
  <c r="Z61" i="2"/>
  <c r="Z69" i="2"/>
  <c r="Z66" i="2"/>
  <c r="Z65" i="2"/>
  <c r="Z64" i="2"/>
  <c r="Z68" i="2"/>
  <c r="Z67" i="2"/>
  <c r="Z63" i="2"/>
  <c r="N114" i="1"/>
  <c r="AB26" i="6"/>
  <c r="AB22" i="6"/>
  <c r="P66" i="1"/>
  <c r="Q5" i="3"/>
  <c r="Q7" i="3"/>
  <c r="Q6" i="3"/>
  <c r="Q4" i="3"/>
  <c r="Y30" i="6"/>
  <c r="Z30" i="6" s="1"/>
  <c r="Y29" i="6"/>
  <c r="Z29" i="6" s="1"/>
  <c r="Y27" i="6"/>
  <c r="Z27" i="6" s="1"/>
  <c r="Y25" i="6"/>
  <c r="Z25" i="6" s="1"/>
  <c r="Y32" i="6"/>
  <c r="Z32" i="6" s="1"/>
  <c r="I17" i="6" a="1"/>
  <c r="Y28" i="6"/>
  <c r="Z28" i="6" s="1"/>
  <c r="Y26" i="6"/>
  <c r="Z26" i="6" s="1"/>
  <c r="Y23" i="6"/>
  <c r="Z23" i="6" s="1"/>
  <c r="Y22" i="6"/>
  <c r="Z22" i="6" s="1"/>
  <c r="Y31" i="6"/>
  <c r="Z31" i="6" s="1"/>
  <c r="Y24" i="6"/>
  <c r="Z24" i="6" s="1"/>
  <c r="M6" i="2"/>
  <c r="M8" i="2"/>
  <c r="M7" i="2"/>
  <c r="AB29" i="6"/>
  <c r="AB27" i="6"/>
  <c r="W30" i="6"/>
  <c r="AB25" i="6"/>
  <c r="W25" i="6"/>
  <c r="AB28" i="6"/>
  <c r="U32" i="1" a="1"/>
  <c r="N68" i="1"/>
  <c r="P67" i="1"/>
  <c r="B27" i="8" l="1"/>
  <c r="B25" i="8"/>
  <c r="C25" i="8" s="1"/>
  <c r="B26" i="8"/>
  <c r="B48" i="8"/>
  <c r="U42" i="1"/>
  <c r="U41" i="1"/>
  <c r="U38" i="1"/>
  <c r="U37" i="1"/>
  <c r="U39" i="1"/>
  <c r="U34" i="1"/>
  <c r="U36" i="1"/>
  <c r="U35" i="1"/>
  <c r="U33" i="1"/>
  <c r="U46" i="1"/>
  <c r="U45" i="1"/>
  <c r="U44" i="1"/>
  <c r="U40" i="1"/>
  <c r="U32" i="1"/>
  <c r="U43" i="1"/>
  <c r="AC22" i="6"/>
  <c r="AA22" i="6"/>
  <c r="AA31" i="6"/>
  <c r="AC31" i="6"/>
  <c r="AC23" i="6"/>
  <c r="AA23" i="6"/>
  <c r="AC5" i="6"/>
  <c r="AC9" i="6"/>
  <c r="AC7" i="6"/>
  <c r="AC6" i="6"/>
  <c r="AC4" i="6"/>
  <c r="AC12" i="6"/>
  <c r="AC11" i="6"/>
  <c r="AC13" i="6"/>
  <c r="AC14" i="6"/>
  <c r="AC10" i="6"/>
  <c r="AC8" i="6"/>
  <c r="N69" i="1"/>
  <c r="P68" i="1"/>
  <c r="J18" i="6"/>
  <c r="K10" i="6" s="1"/>
  <c r="I18" i="6"/>
  <c r="J17" i="6"/>
  <c r="I17" i="6"/>
  <c r="K9" i="6" s="1"/>
  <c r="K17" i="6"/>
  <c r="K19" i="6"/>
  <c r="K11" i="6" s="1"/>
  <c r="J19" i="6"/>
  <c r="K18" i="6"/>
  <c r="I19" i="6"/>
  <c r="AC25" i="6"/>
  <c r="AA25" i="6"/>
  <c r="AC24" i="6"/>
  <c r="AA24" i="6"/>
  <c r="AC26" i="6"/>
  <c r="AA26" i="6"/>
  <c r="AA28" i="6"/>
  <c r="AC28" i="6"/>
  <c r="AA32" i="6"/>
  <c r="AC32" i="6"/>
  <c r="N115" i="1"/>
  <c r="N92" i="1"/>
  <c r="P91" i="1"/>
  <c r="AA27" i="6"/>
  <c r="AC27" i="6"/>
  <c r="AC29" i="6"/>
  <c r="AA29" i="6"/>
  <c r="AC30" i="6"/>
  <c r="AA30" i="6"/>
  <c r="C30" i="8" l="1"/>
  <c r="C32" i="8"/>
  <c r="C31" i="8"/>
  <c r="C33" i="8"/>
  <c r="C34" i="8"/>
  <c r="C35" i="8"/>
  <c r="C36" i="8"/>
  <c r="C37" i="8"/>
  <c r="C38" i="8"/>
  <c r="C39" i="8"/>
  <c r="C40" i="8"/>
  <c r="D30" i="8"/>
  <c r="D40" i="8"/>
  <c r="D38" i="8"/>
  <c r="D36" i="8"/>
  <c r="D34" i="8"/>
  <c r="D32" i="8"/>
  <c r="D39" i="8"/>
  <c r="D37" i="8"/>
  <c r="D35" i="8"/>
  <c r="D33" i="8"/>
  <c r="D31" i="8"/>
  <c r="N116" i="1"/>
  <c r="N93" i="1"/>
  <c r="P92" i="1"/>
  <c r="O100" i="1"/>
  <c r="O101" i="1"/>
  <c r="O99" i="1"/>
  <c r="P99" i="1" s="1"/>
  <c r="P69" i="1"/>
  <c r="N70" i="1"/>
  <c r="P70" i="1" s="1"/>
  <c r="P104" i="1" l="1"/>
  <c r="P105" i="1"/>
  <c r="P106" i="1"/>
  <c r="P107" i="1"/>
  <c r="P108" i="1"/>
  <c r="P109" i="1"/>
  <c r="P110" i="1"/>
  <c r="P111" i="1"/>
  <c r="P112" i="1"/>
  <c r="P113" i="1"/>
  <c r="P114" i="1"/>
  <c r="P116" i="1"/>
  <c r="N117" i="1"/>
  <c r="Q116" i="1"/>
  <c r="Q112" i="1"/>
  <c r="Q108" i="1"/>
  <c r="Q104" i="1"/>
  <c r="Q115" i="1"/>
  <c r="Q106" i="1"/>
  <c r="Q118" i="1"/>
  <c r="Q113" i="1"/>
  <c r="Q114" i="1"/>
  <c r="Q107" i="1"/>
  <c r="Q109" i="1"/>
  <c r="Q105" i="1"/>
  <c r="Q110" i="1"/>
  <c r="Q111" i="1"/>
  <c r="Q117" i="1"/>
  <c r="P93" i="1"/>
  <c r="N94" i="1"/>
  <c r="P94" i="1" s="1"/>
  <c r="P115" i="1"/>
  <c r="P117" i="1" l="1"/>
  <c r="N118" i="1"/>
  <c r="P118" i="1" s="1"/>
</calcChain>
</file>

<file path=xl/sharedStrings.xml><?xml version="1.0" encoding="utf-8"?>
<sst xmlns="http://schemas.openxmlformats.org/spreadsheetml/2006/main" count="343" uniqueCount="133">
  <si>
    <t>Residuals</t>
  </si>
  <si>
    <t>Method of Least Squares</t>
  </si>
  <si>
    <t>Cig</t>
  </si>
  <si>
    <t>Life Exp</t>
  </si>
  <si>
    <t>X</t>
  </si>
  <si>
    <t>Y</t>
  </si>
  <si>
    <t>B</t>
  </si>
  <si>
    <t>Ŷ</t>
  </si>
  <si>
    <t>E</t>
  </si>
  <si>
    <r>
      <t>H = X(X</t>
    </r>
    <r>
      <rPr>
        <vertAlign val="superscript"/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>X)</t>
    </r>
    <r>
      <rPr>
        <vertAlign val="superscript"/>
        <sz val="11"/>
        <color theme="1"/>
        <rFont val="Aptos Narrow"/>
        <family val="2"/>
        <scheme val="minor"/>
      </rPr>
      <t>-1</t>
    </r>
    <r>
      <rPr>
        <sz val="11"/>
        <color theme="1"/>
        <rFont val="Aptos Narrow"/>
        <family val="2"/>
        <scheme val="minor"/>
      </rPr>
      <t>X</t>
    </r>
    <r>
      <rPr>
        <vertAlign val="superscript"/>
        <sz val="11"/>
        <color theme="1"/>
        <rFont val="Aptos Narrow"/>
        <family val="2"/>
        <scheme val="minor"/>
      </rPr>
      <t>T</t>
    </r>
  </si>
  <si>
    <t>s.e.</t>
  </si>
  <si>
    <r>
      <t>(X</t>
    </r>
    <r>
      <rPr>
        <vertAlign val="superscript"/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>X)</t>
    </r>
    <r>
      <rPr>
        <vertAlign val="superscript"/>
        <sz val="11"/>
        <color theme="1"/>
        <rFont val="Aptos Narrow"/>
        <family val="2"/>
        <scheme val="minor"/>
      </rPr>
      <t>-1</t>
    </r>
  </si>
  <si>
    <r>
      <t>MS</t>
    </r>
    <r>
      <rPr>
        <vertAlign val="subscript"/>
        <sz val="11"/>
        <color theme="1"/>
        <rFont val="Aptos Narrow"/>
        <family val="2"/>
        <scheme val="minor"/>
      </rPr>
      <t>Res</t>
    </r>
    <r>
      <rPr>
        <sz val="11"/>
        <color theme="1"/>
        <rFont val="Aptos Narrow"/>
        <family val="2"/>
        <scheme val="minor"/>
      </rPr>
      <t>(X</t>
    </r>
    <r>
      <rPr>
        <vertAlign val="superscript"/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>X)</t>
    </r>
    <r>
      <rPr>
        <vertAlign val="superscript"/>
        <sz val="11"/>
        <color theme="1"/>
        <rFont val="Aptos Narrow"/>
        <family val="2"/>
        <scheme val="minor"/>
      </rPr>
      <t>-1</t>
    </r>
  </si>
  <si>
    <r>
      <t>SS</t>
    </r>
    <r>
      <rPr>
        <vertAlign val="subscript"/>
        <sz val="11"/>
        <color theme="1"/>
        <rFont val="Aptos Narrow"/>
        <family val="2"/>
        <scheme val="minor"/>
      </rPr>
      <t>Res</t>
    </r>
  </si>
  <si>
    <r>
      <t>df</t>
    </r>
    <r>
      <rPr>
        <vertAlign val="subscript"/>
        <sz val="11"/>
        <color theme="1"/>
        <rFont val="Aptos Narrow"/>
        <family val="2"/>
        <scheme val="minor"/>
      </rPr>
      <t>Res</t>
    </r>
  </si>
  <si>
    <r>
      <t>MS</t>
    </r>
    <r>
      <rPr>
        <vertAlign val="subscript"/>
        <sz val="11"/>
        <color theme="1"/>
        <rFont val="Aptos Narrow"/>
        <family val="2"/>
        <scheme val="minor"/>
      </rPr>
      <t>Res</t>
    </r>
  </si>
  <si>
    <t>Testing homogeneity of variances and linearity</t>
  </si>
  <si>
    <t>Standardized</t>
  </si>
  <si>
    <t>Studentized</t>
  </si>
  <si>
    <r>
      <t>E/</t>
    </r>
    <r>
      <rPr>
        <sz val="11"/>
        <color theme="1"/>
        <rFont val="Calibri"/>
        <family val="2"/>
      </rPr>
      <t>√MS</t>
    </r>
    <r>
      <rPr>
        <vertAlign val="subscript"/>
        <sz val="11"/>
        <color theme="1"/>
        <rFont val="Calibri"/>
        <family val="2"/>
      </rPr>
      <t>Res</t>
    </r>
  </si>
  <si>
    <r>
      <t>E/</t>
    </r>
    <r>
      <rPr>
        <sz val="11"/>
        <color theme="1"/>
        <rFont val="Calibri"/>
        <family val="2"/>
      </rPr>
      <t>s.e.</t>
    </r>
  </si>
  <si>
    <t>Testing for normality</t>
  </si>
  <si>
    <t>QQ Tables</t>
  </si>
  <si>
    <t>Count</t>
  </si>
  <si>
    <t>Mean</t>
  </si>
  <si>
    <t>Std Dev</t>
  </si>
  <si>
    <t>Interval</t>
  </si>
  <si>
    <t>Data</t>
  </si>
  <si>
    <t>Std Norm</t>
  </si>
  <si>
    <t>Std Data</t>
  </si>
  <si>
    <t>Least Squares Method</t>
  </si>
  <si>
    <t>Color</t>
  </si>
  <si>
    <t>Quality</t>
  </si>
  <si>
    <t>Price</t>
  </si>
  <si>
    <t>Normality</t>
  </si>
  <si>
    <t>Residual plots</t>
  </si>
  <si>
    <t>E/√MSRes</t>
  </si>
  <si>
    <t>E/s.e.</t>
  </si>
  <si>
    <t>Poverty</t>
  </si>
  <si>
    <t>Infant Mort</t>
  </si>
  <si>
    <t>White</t>
  </si>
  <si>
    <t>Crime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</si>
  <si>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</si>
  <si>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</si>
  <si>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</si>
  <si>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</si>
  <si>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</si>
  <si>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</si>
  <si>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</si>
  <si>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</si>
  <si>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</si>
  <si>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</si>
  <si>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</si>
  <si>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</si>
  <si>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</si>
  <si>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</si>
  <si>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</si>
  <si>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</si>
  <si>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</si>
  <si>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</si>
  <si>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</si>
  <si>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</si>
  <si>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</si>
  <si>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</si>
  <si>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</si>
  <si>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</si>
  <si>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</si>
  <si>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</si>
  <si>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</si>
  <si>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</si>
  <si>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</si>
  <si>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</si>
  <si>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</si>
  <si>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</si>
  <si>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</si>
  <si>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</si>
  <si>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</si>
  <si>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</si>
  <si>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</si>
  <si>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</si>
  <si>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</si>
  <si>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</si>
  <si>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</si>
  <si>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</si>
  <si>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</si>
  <si>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</si>
  <si>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</si>
  <si>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</si>
  <si>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</si>
  <si>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</si>
  <si>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</si>
  <si>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</si>
  <si>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Normality Test</t>
  </si>
  <si>
    <t>Shapiro-Wilk Test</t>
  </si>
  <si>
    <t>W-stat</t>
  </si>
  <si>
    <t>p-value</t>
  </si>
  <si>
    <t>alpha</t>
  </si>
  <si>
    <t>normal</t>
  </si>
  <si>
    <t>d'Agostino-Pearson</t>
  </si>
  <si>
    <t>DA-stat</t>
  </si>
  <si>
    <t>Cook's Distance</t>
  </si>
  <si>
    <t>Version 1</t>
  </si>
  <si>
    <t>Obs</t>
  </si>
  <si>
    <t>Pred Y</t>
  </si>
  <si>
    <t>Residual</t>
  </si>
  <si>
    <t>Leverage</t>
  </si>
  <si>
    <t>Mod MSE</t>
  </si>
  <si>
    <t>RStudent</t>
  </si>
  <si>
    <t>T-test</t>
  </si>
  <si>
    <t>Cook's D</t>
  </si>
  <si>
    <t>DFFITS</t>
  </si>
  <si>
    <t>n</t>
  </si>
  <si>
    <t>k</t>
  </si>
  <si>
    <t>SS</t>
  </si>
  <si>
    <t>df</t>
  </si>
  <si>
    <t>MSE</t>
  </si>
  <si>
    <t>Version 2</t>
  </si>
  <si>
    <t>Real Statistics data analysis tool</t>
  </si>
  <si>
    <t>Stud E</t>
  </si>
  <si>
    <t>SResidual</t>
  </si>
  <si>
    <t>T-Test</t>
  </si>
  <si>
    <t>SSE</t>
  </si>
  <si>
    <t>dfE</t>
  </si>
  <si>
    <t>Price (Y)</t>
  </si>
  <si>
    <t>Cook's Distance (Real Statistics)</t>
  </si>
  <si>
    <t>QQ Tables - stud. res</t>
  </si>
  <si>
    <t>QQ Tables - y</t>
  </si>
  <si>
    <t>Homogeneity of variances</t>
  </si>
  <si>
    <t>Stud. E</t>
  </si>
  <si>
    <t>Real Statistics Using Excel</t>
  </si>
  <si>
    <t>Updated</t>
  </si>
  <si>
    <t>Copyright © 2013 - 2024 Charles Zaiontz</t>
  </si>
  <si>
    <t>Residuals, Outliers and Influencers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</si>
</sst>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"/>
    <numFmt numFmtId="166" formatCode="0.0"/>
    <numFmt numFmtId="167" formatCode="#,##0.0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vertAlign val="subscript"/>
      <sz val="11"/>
      <color theme="1"/>
      <name val="Calibri"/>
      <family val="2"/>
    </font>
    <font>
      <sz val="11"/>
      <name val="Aptos Narrow"/>
      <family val="2"/>
      <scheme val="minor"/>
    </font>
    <font>
      <sz val="10"/>
      <name val="Courier New"/>
      <family val="3"/>
    </font>
    <font>
      <i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8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7" xfId="0" applyNumberForma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165" fontId="0" fillId="0" borderId="6" xfId="0" applyNumberFormat="1" applyBorder="1"/>
    <xf numFmtId="165" fontId="0" fillId="0" borderId="7" xfId="0" applyNumberFormat="1" applyBorder="1"/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right" wrapText="1"/>
    </xf>
    <xf numFmtId="0" fontId="0" fillId="0" borderId="9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0" fillId="0" borderId="0" xfId="0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6" fillId="0" borderId="0" xfId="1" applyFont="1" applyAlignment="1">
      <alignment horizontal="right"/>
    </xf>
    <xf numFmtId="166" fontId="6" fillId="0" borderId="0" xfId="1" quotePrefix="1" applyNumberFormat="1" applyFont="1" applyAlignment="1">
      <alignment horizontal="right"/>
    </xf>
    <xf numFmtId="166" fontId="6" fillId="0" borderId="0" xfId="0" applyNumberFormat="1" applyFont="1"/>
    <xf numFmtId="0" fontId="6" fillId="0" borderId="0" xfId="1" applyFont="1" applyAlignment="1">
      <alignment horizontal="right" wrapText="1"/>
    </xf>
    <xf numFmtId="167" fontId="6" fillId="0" borderId="0" xfId="1" applyNumberFormat="1" applyFont="1" applyAlignment="1">
      <alignment horizontal="right"/>
    </xf>
    <xf numFmtId="166" fontId="6" fillId="0" borderId="0" xfId="1" applyNumberFormat="1" applyFont="1" applyAlignment="1">
      <alignment horizontal="right"/>
    </xf>
    <xf numFmtId="0" fontId="6" fillId="0" borderId="2" xfId="0" applyFont="1" applyBorder="1"/>
    <xf numFmtId="0" fontId="6" fillId="0" borderId="2" xfId="1" applyFont="1" applyBorder="1" applyAlignment="1">
      <alignment horizontal="right"/>
    </xf>
    <xf numFmtId="166" fontId="6" fillId="0" borderId="2" xfId="1" quotePrefix="1" applyNumberFormat="1" applyFont="1" applyBorder="1" applyAlignment="1">
      <alignment horizontal="right"/>
    </xf>
    <xf numFmtId="166" fontId="6" fillId="0" borderId="2" xfId="0" applyNumberFormat="1" applyFont="1" applyBorder="1"/>
    <xf numFmtId="0" fontId="6" fillId="0" borderId="2" xfId="1" applyFont="1" applyBorder="1" applyAlignment="1">
      <alignment horizontal="right" wrapText="1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10" xfId="0" applyFill="1" applyBorder="1"/>
    <xf numFmtId="0" fontId="0" fillId="0" borderId="0" xfId="0" applyAlignment="1">
      <alignment horizontal="center"/>
    </xf>
    <xf numFmtId="0" fontId="8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165" fontId="0" fillId="0" borderId="8" xfId="0" applyNumberFormat="1" applyBorder="1"/>
    <xf numFmtId="164" fontId="0" fillId="0" borderId="3" xfId="0" applyNumberFormat="1" applyBorder="1"/>
    <xf numFmtId="164" fontId="0" fillId="0" borderId="0" xfId="0" applyNumberFormat="1"/>
    <xf numFmtId="164" fontId="0" fillId="0" borderId="2" xfId="0" applyNumberFormat="1" applyBorder="1"/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164" fontId="0" fillId="0" borderId="21" xfId="0" applyNumberFormat="1" applyBorder="1"/>
    <xf numFmtId="0" fontId="0" fillId="0" borderId="22" xfId="0" applyBorder="1"/>
    <xf numFmtId="0" fontId="0" fillId="0" borderId="23" xfId="0" applyBorder="1"/>
    <xf numFmtId="165" fontId="0" fillId="0" borderId="21" xfId="0" applyNumberFormat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5" fontId="0" fillId="0" borderId="0" xfId="0" applyNumberFormat="1"/>
    <xf numFmtId="0" fontId="9" fillId="0" borderId="0" xfId="0" applyFont="1"/>
  </cellXfs>
  <cellStyles count="2">
    <cellStyle name="Normal" xfId="0" builtinId="0"/>
    <cellStyle name="Normal 2" xfId="1" xr:uid="{48285BA7-22F0-48C8-A3A7-037FD7ADCF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QQ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'E and H'!$B$30:$B$40</c:f>
              <c:numCache>
                <c:formatCode>General</c:formatCode>
                <c:ptCount val="11"/>
                <c:pt idx="0">
                  <c:v>-1.3236303505689102</c:v>
                </c:pt>
                <c:pt idx="1">
                  <c:v>-1.0711234253885886</c:v>
                </c:pt>
                <c:pt idx="2">
                  <c:v>-0.95698541007981308</c:v>
                </c:pt>
                <c:pt idx="3">
                  <c:v>-0.85947290855377767</c:v>
                </c:pt>
                <c:pt idx="4">
                  <c:v>-0.40782898942708506</c:v>
                </c:pt>
                <c:pt idx="5">
                  <c:v>-0.23339821457085794</c:v>
                </c:pt>
                <c:pt idx="6">
                  <c:v>0.31381862189921916</c:v>
                </c:pt>
                <c:pt idx="7">
                  <c:v>0.79973849933219099</c:v>
                </c:pt>
                <c:pt idx="8">
                  <c:v>0.86327382787517848</c:v>
                </c:pt>
                <c:pt idx="9">
                  <c:v>0.95211784652177578</c:v>
                </c:pt>
                <c:pt idx="10">
                  <c:v>1.8529159932154711</c:v>
                </c:pt>
              </c:numCache>
            </c:numRef>
          </c:xVal>
          <c:yVal>
            <c:numRef>
              <c:f>'E and H'!$C$30:$C$40</c:f>
              <c:numCache>
                <c:formatCode>General</c:formatCode>
                <c:ptCount val="11"/>
                <c:pt idx="0">
                  <c:v>-1.6906216295848977</c:v>
                </c:pt>
                <c:pt idx="1">
                  <c:v>-1.096803562093513</c:v>
                </c:pt>
                <c:pt idx="2">
                  <c:v>-0.74785859476330196</c:v>
                </c:pt>
                <c:pt idx="3">
                  <c:v>-0.47278912099226744</c:v>
                </c:pt>
                <c:pt idx="4">
                  <c:v>-0.22988411757923208</c:v>
                </c:pt>
                <c:pt idx="5">
                  <c:v>0</c:v>
                </c:pt>
                <c:pt idx="6">
                  <c:v>0.22988411757923222</c:v>
                </c:pt>
                <c:pt idx="7">
                  <c:v>0.47278912099226728</c:v>
                </c:pt>
                <c:pt idx="8">
                  <c:v>0.74785859476330196</c:v>
                </c:pt>
                <c:pt idx="9">
                  <c:v>1.096803562093513</c:v>
                </c:pt>
                <c:pt idx="10">
                  <c:v>1.6906216295848984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05-4A60-91BD-A9A1CA2DD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372928"/>
        <c:axId val="475374496"/>
      </c:scatterChart>
      <c:valAx>
        <c:axId val="475372928"/>
        <c:scaling>
          <c:orientation val="minMax"/>
          <c:max val="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5374496"/>
        <c:crosses val="autoZero"/>
        <c:crossBetween val="midCat"/>
      </c:valAx>
      <c:valAx>
        <c:axId val="475374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 Normal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5372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QQ Plot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362751531058618"/>
          <c:y val="0.20406277340332457"/>
          <c:w val="0.80895581802274719"/>
          <c:h val="0.6838768591426072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'E and H'!$S$30:$S$40</c:f>
              <c:numCache>
                <c:formatCode>General</c:formatCode>
                <c:ptCount val="11"/>
                <c:pt idx="0">
                  <c:v>25</c:v>
                </c:pt>
                <c:pt idx="1">
                  <c:v>33</c:v>
                </c:pt>
                <c:pt idx="2">
                  <c:v>38</c:v>
                </c:pt>
                <c:pt idx="3">
                  <c:v>38</c:v>
                </c:pt>
                <c:pt idx="4">
                  <c:v>43</c:v>
                </c:pt>
                <c:pt idx="5">
                  <c:v>49</c:v>
                </c:pt>
                <c:pt idx="6">
                  <c:v>51</c:v>
                </c:pt>
                <c:pt idx="7">
                  <c:v>51</c:v>
                </c:pt>
                <c:pt idx="8">
                  <c:v>55</c:v>
                </c:pt>
                <c:pt idx="9">
                  <c:v>65</c:v>
                </c:pt>
                <c:pt idx="10">
                  <c:v>71</c:v>
                </c:pt>
              </c:numCache>
            </c:numRef>
          </c:xVal>
          <c:yVal>
            <c:numRef>
              <c:f>'E and H'!$T$30:$T$40</c:f>
              <c:numCache>
                <c:formatCode>General</c:formatCode>
                <c:ptCount val="11"/>
                <c:pt idx="0">
                  <c:v>-1.6906216295848977</c:v>
                </c:pt>
                <c:pt idx="1">
                  <c:v>-1.096803562093513</c:v>
                </c:pt>
                <c:pt idx="2">
                  <c:v>-0.74785859476330196</c:v>
                </c:pt>
                <c:pt idx="3">
                  <c:v>-0.47278912099226744</c:v>
                </c:pt>
                <c:pt idx="4">
                  <c:v>-0.22988411757923208</c:v>
                </c:pt>
                <c:pt idx="5">
                  <c:v>0</c:v>
                </c:pt>
                <c:pt idx="6">
                  <c:v>0.22988411757923222</c:v>
                </c:pt>
                <c:pt idx="7">
                  <c:v>0.47278912099226728</c:v>
                </c:pt>
                <c:pt idx="8">
                  <c:v>0.74785859476330196</c:v>
                </c:pt>
                <c:pt idx="9">
                  <c:v>1.096803562093513</c:v>
                </c:pt>
                <c:pt idx="10">
                  <c:v>1.6906216295848984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6E-46A7-AF61-F87693907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372536"/>
        <c:axId val="475375672"/>
      </c:scatterChart>
      <c:valAx>
        <c:axId val="475372536"/>
        <c:scaling>
          <c:orientation val="minMax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5375672"/>
        <c:crosses val="autoZero"/>
        <c:crossBetween val="midCat"/>
      </c:valAx>
      <c:valAx>
        <c:axId val="475375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 Normal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5372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'E and H'!$A$48:$A$58</c:f>
              <c:numCache>
                <c:formatCode>0.00000</c:formatCode>
                <c:ptCount val="11"/>
                <c:pt idx="0">
                  <c:v>54.810499624828537</c:v>
                </c:pt>
                <c:pt idx="1">
                  <c:v>42.746177132655433</c:v>
                </c:pt>
                <c:pt idx="2">
                  <c:v>56.295169344614322</c:v>
                </c:pt>
                <c:pt idx="3">
                  <c:v>44.672126057595207</c:v>
                </c:pt>
                <c:pt idx="4">
                  <c:v>57.08424538797891</c:v>
                </c:pt>
                <c:pt idx="5">
                  <c:v>41.261507412869634</c:v>
                </c:pt>
                <c:pt idx="6">
                  <c:v>21.332557116613586</c:v>
                </c:pt>
                <c:pt idx="7">
                  <c:v>34.092473285207895</c:v>
                </c:pt>
                <c:pt idx="8">
                  <c:v>67.222618955212241</c:v>
                </c:pt>
                <c:pt idx="9">
                  <c:v>46.156795777380999</c:v>
                </c:pt>
                <c:pt idx="10">
                  <c:v>53.325829905042738</c:v>
                </c:pt>
              </c:numCache>
            </c:numRef>
          </c:xVal>
          <c:yVal>
            <c:numRef>
              <c:f>'E and H'!$B$48:$B$58</c:f>
              <c:numCache>
                <c:formatCode>General</c:formatCode>
                <c:ptCount val="11"/>
                <c:pt idx="0">
                  <c:v>1.8529159932154711</c:v>
                </c:pt>
                <c:pt idx="1">
                  <c:v>-0.95698541007981308</c:v>
                </c:pt>
                <c:pt idx="2">
                  <c:v>-1.0711234253885886</c:v>
                </c:pt>
                <c:pt idx="3">
                  <c:v>-1.3236303505689102</c:v>
                </c:pt>
                <c:pt idx="4">
                  <c:v>-0.40782898942708506</c:v>
                </c:pt>
                <c:pt idx="5">
                  <c:v>0.31381862189921916</c:v>
                </c:pt>
                <c:pt idx="6">
                  <c:v>0.95211784652177578</c:v>
                </c:pt>
                <c:pt idx="7">
                  <c:v>-0.23339821457085794</c:v>
                </c:pt>
                <c:pt idx="8">
                  <c:v>0.79973849933219099</c:v>
                </c:pt>
                <c:pt idx="9">
                  <c:v>0.86327382787517848</c:v>
                </c:pt>
                <c:pt idx="10">
                  <c:v>-0.85947290855377767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5D-4DF0-9D40-A7F5CD1B7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376848"/>
        <c:axId val="475376064"/>
      </c:scatterChart>
      <c:valAx>
        <c:axId val="475376848"/>
        <c:scaling>
          <c:orientation val="minMax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Predicted values of price (y variable)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75376064"/>
        <c:crosses val="autoZero"/>
        <c:crossBetween val="midCat"/>
      </c:valAx>
      <c:valAx>
        <c:axId val="475376064"/>
        <c:scaling>
          <c:orientation val="minMax"/>
          <c:max val="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Studentized 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5376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'Res 1'!$N$32:$N$46</c:f>
              <c:numCache>
                <c:formatCode>General</c:formatCode>
                <c:ptCount val="15"/>
                <c:pt idx="0">
                  <c:v>5</c:v>
                </c:pt>
                <c:pt idx="1">
                  <c:v>23</c:v>
                </c:pt>
                <c:pt idx="2">
                  <c:v>25</c:v>
                </c:pt>
                <c:pt idx="3">
                  <c:v>48</c:v>
                </c:pt>
                <c:pt idx="4">
                  <c:v>17</c:v>
                </c:pt>
                <c:pt idx="5">
                  <c:v>8</c:v>
                </c:pt>
                <c:pt idx="6">
                  <c:v>4</c:v>
                </c:pt>
                <c:pt idx="7">
                  <c:v>26</c:v>
                </c:pt>
                <c:pt idx="8">
                  <c:v>11</c:v>
                </c:pt>
                <c:pt idx="9">
                  <c:v>19</c:v>
                </c:pt>
                <c:pt idx="10">
                  <c:v>14</c:v>
                </c:pt>
                <c:pt idx="11">
                  <c:v>35</c:v>
                </c:pt>
                <c:pt idx="12">
                  <c:v>29</c:v>
                </c:pt>
                <c:pt idx="13">
                  <c:v>4</c:v>
                </c:pt>
                <c:pt idx="14">
                  <c:v>23</c:v>
                </c:pt>
              </c:numCache>
            </c:numRef>
          </c:xVal>
          <c:yVal>
            <c:numRef>
              <c:f>'Res 1'!$O$32:$O$46</c:f>
              <c:numCache>
                <c:formatCode>General</c:formatCode>
                <c:ptCount val="15"/>
                <c:pt idx="0">
                  <c:v>-2.5794191686621275</c:v>
                </c:pt>
                <c:pt idx="1">
                  <c:v>6.7281881254988463</c:v>
                </c:pt>
                <c:pt idx="2">
                  <c:v>-10.015411064038815</c:v>
                </c:pt>
                <c:pt idx="3">
                  <c:v>-2.5668017437220101</c:v>
                </c:pt>
                <c:pt idx="4">
                  <c:v>9.9589856941118597</c:v>
                </c:pt>
                <c:pt idx="5">
                  <c:v>3.3051820470313658</c:v>
                </c:pt>
                <c:pt idx="6">
                  <c:v>-10.207619573893297</c:v>
                </c:pt>
                <c:pt idx="7">
                  <c:v>9.6127893411923537</c:v>
                </c:pt>
                <c:pt idx="8">
                  <c:v>2.189783262724859</c:v>
                </c:pt>
                <c:pt idx="9">
                  <c:v>1.2153865045741838</c:v>
                </c:pt>
                <c:pt idx="10">
                  <c:v>-8.9256155215816477</c:v>
                </c:pt>
                <c:pt idx="11">
                  <c:v>8.2665929882728335</c:v>
                </c:pt>
                <c:pt idx="12">
                  <c:v>-9.502609443114153</c:v>
                </c:pt>
                <c:pt idx="13">
                  <c:v>8.7923804261067033</c:v>
                </c:pt>
                <c:pt idx="14">
                  <c:v>-6.2718118745011537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66-43AF-A9F3-370F8A805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294328"/>
        <c:axId val="479288448"/>
      </c:scatterChart>
      <c:valAx>
        <c:axId val="479294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9288448"/>
        <c:crosses val="autoZero"/>
        <c:crossBetween val="midCat"/>
      </c:valAx>
      <c:valAx>
        <c:axId val="479288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92943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'Res 1'!$Q$32:$Q$46</c:f>
              <c:numCache>
                <c:formatCode>General</c:formatCode>
                <c:ptCount val="15"/>
                <c:pt idx="0">
                  <c:v>5</c:v>
                </c:pt>
                <c:pt idx="1">
                  <c:v>23</c:v>
                </c:pt>
                <c:pt idx="2">
                  <c:v>25</c:v>
                </c:pt>
                <c:pt idx="3">
                  <c:v>48</c:v>
                </c:pt>
                <c:pt idx="4">
                  <c:v>17</c:v>
                </c:pt>
                <c:pt idx="5">
                  <c:v>8</c:v>
                </c:pt>
                <c:pt idx="6">
                  <c:v>4</c:v>
                </c:pt>
                <c:pt idx="7">
                  <c:v>26</c:v>
                </c:pt>
                <c:pt idx="8">
                  <c:v>11</c:v>
                </c:pt>
                <c:pt idx="9">
                  <c:v>19</c:v>
                </c:pt>
                <c:pt idx="10">
                  <c:v>14</c:v>
                </c:pt>
                <c:pt idx="11">
                  <c:v>35</c:v>
                </c:pt>
                <c:pt idx="12">
                  <c:v>29</c:v>
                </c:pt>
                <c:pt idx="13">
                  <c:v>4</c:v>
                </c:pt>
                <c:pt idx="14">
                  <c:v>23</c:v>
                </c:pt>
              </c:numCache>
            </c:numRef>
          </c:xVal>
          <c:yVal>
            <c:numRef>
              <c:f>'Res 1'!$R$32:$R$46</c:f>
              <c:numCache>
                <c:formatCode>General</c:formatCode>
                <c:ptCount val="15"/>
                <c:pt idx="0">
                  <c:v>-0.32345100811793859</c:v>
                </c:pt>
                <c:pt idx="1">
                  <c:v>0.84369351768774359</c:v>
                </c:pt>
                <c:pt idx="2">
                  <c:v>-1.2559008806076084</c:v>
                </c:pt>
                <c:pt idx="3">
                  <c:v>-0.32186882292434321</c:v>
                </c:pt>
                <c:pt idx="4">
                  <c:v>1.2488253176250446</c:v>
                </c:pt>
                <c:pt idx="5">
                  <c:v>0.41445937834140428</c:v>
                </c:pt>
                <c:pt idx="6">
                  <c:v>-1.2800032200166485</c:v>
                </c:pt>
                <c:pt idx="7">
                  <c:v>1.2054133895758909</c:v>
                </c:pt>
                <c:pt idx="8">
                  <c:v>0.27459189746795337</c:v>
                </c:pt>
                <c:pt idx="9">
                  <c:v>0.1524056248528837</c:v>
                </c:pt>
                <c:pt idx="10">
                  <c:v>-1.1192439653094886</c:v>
                </c:pt>
                <c:pt idx="11">
                  <c:v>1.0366046233363364</c:v>
                </c:pt>
                <c:pt idx="12">
                  <c:v>-1.1915971787247441</c:v>
                </c:pt>
                <c:pt idx="13">
                  <c:v>1.1025367056009348</c:v>
                </c:pt>
                <c:pt idx="14">
                  <c:v>-0.78646537878744494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D2-4011-8BF2-F3B65832C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285704"/>
        <c:axId val="479294720"/>
      </c:scatterChart>
      <c:valAx>
        <c:axId val="479285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9294720"/>
        <c:crosses val="autoZero"/>
        <c:crossBetween val="midCat"/>
      </c:valAx>
      <c:valAx>
        <c:axId val="479294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92857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Studentized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'Res 1'!$T$32:$T$46</c:f>
              <c:numCache>
                <c:formatCode>General</c:formatCode>
                <c:ptCount val="15"/>
                <c:pt idx="0">
                  <c:v>5</c:v>
                </c:pt>
                <c:pt idx="1">
                  <c:v>23</c:v>
                </c:pt>
                <c:pt idx="2">
                  <c:v>25</c:v>
                </c:pt>
                <c:pt idx="3">
                  <c:v>48</c:v>
                </c:pt>
                <c:pt idx="4">
                  <c:v>17</c:v>
                </c:pt>
                <c:pt idx="5">
                  <c:v>8</c:v>
                </c:pt>
                <c:pt idx="6">
                  <c:v>4</c:v>
                </c:pt>
                <c:pt idx="7">
                  <c:v>26</c:v>
                </c:pt>
                <c:pt idx="8">
                  <c:v>11</c:v>
                </c:pt>
                <c:pt idx="9">
                  <c:v>19</c:v>
                </c:pt>
                <c:pt idx="10">
                  <c:v>14</c:v>
                </c:pt>
                <c:pt idx="11">
                  <c:v>35</c:v>
                </c:pt>
                <c:pt idx="12">
                  <c:v>29</c:v>
                </c:pt>
                <c:pt idx="13">
                  <c:v>4</c:v>
                </c:pt>
                <c:pt idx="14">
                  <c:v>23</c:v>
                </c:pt>
              </c:numCache>
            </c:numRef>
          </c:xVal>
          <c:yVal>
            <c:numRef>
              <c:f>'Res 1'!$U$32:$U$46</c:f>
              <c:numCache>
                <c:formatCode>General</c:formatCode>
                <c:ptCount val="15"/>
                <c:pt idx="0">
                  <c:v>-0.35336731270605498</c:v>
                </c:pt>
                <c:pt idx="1">
                  <c:v>0.87611128018264017</c:v>
                </c:pt>
                <c:pt idx="2">
                  <c:v>-1.3101560983825884</c:v>
                </c:pt>
                <c:pt idx="3">
                  <c:v>-0.43139948969891356</c:v>
                </c:pt>
                <c:pt idx="4">
                  <c:v>1.2944977248762728</c:v>
                </c:pt>
                <c:pt idx="5">
                  <c:v>0.44345901226089324</c:v>
                </c:pt>
                <c:pt idx="6">
                  <c:v>-1.4099863361999463</c:v>
                </c:pt>
                <c:pt idx="7">
                  <c:v>1.2613493026239915</c:v>
                </c:pt>
                <c:pt idx="8">
                  <c:v>0.28931010782196626</c:v>
                </c:pt>
                <c:pt idx="9">
                  <c:v>0.15776103618215834</c:v>
                </c:pt>
                <c:pt idx="10">
                  <c:v>-1.1669524669732534</c:v>
                </c:pt>
                <c:pt idx="11">
                  <c:v>1.1438539062603683</c:v>
                </c:pt>
                <c:pt idx="12">
                  <c:v>-1.2624561672637942</c:v>
                </c:pt>
                <c:pt idx="13">
                  <c:v>1.2144982651184277</c:v>
                </c:pt>
                <c:pt idx="14">
                  <c:v>-0.81668422879101499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FE-4976-857F-3F05CFB16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295896"/>
        <c:axId val="479289232"/>
      </c:scatterChart>
      <c:valAx>
        <c:axId val="479295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9289232"/>
        <c:crosses val="autoZero"/>
        <c:crossBetween val="midCat"/>
      </c:valAx>
      <c:valAx>
        <c:axId val="479289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92958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QQ Plot -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'Res 1'!$O$56:$O$70</c:f>
              <c:numCache>
                <c:formatCode>General</c:formatCode>
                <c:ptCount val="15"/>
                <c:pt idx="0">
                  <c:v>-10.207619573893297</c:v>
                </c:pt>
                <c:pt idx="1">
                  <c:v>-10.015411064038815</c:v>
                </c:pt>
                <c:pt idx="2">
                  <c:v>-9.502609443114153</c:v>
                </c:pt>
                <c:pt idx="3">
                  <c:v>-8.9256155215816477</c:v>
                </c:pt>
                <c:pt idx="4">
                  <c:v>-6.2718118745011537</c:v>
                </c:pt>
                <c:pt idx="5">
                  <c:v>-2.5794191686621275</c:v>
                </c:pt>
                <c:pt idx="6">
                  <c:v>-2.5668017437220101</c:v>
                </c:pt>
                <c:pt idx="7">
                  <c:v>1.2153865045741838</c:v>
                </c:pt>
                <c:pt idx="8">
                  <c:v>2.189783262724859</c:v>
                </c:pt>
                <c:pt idx="9">
                  <c:v>3.3051820470313658</c:v>
                </c:pt>
                <c:pt idx="10">
                  <c:v>6.7281881254988463</c:v>
                </c:pt>
                <c:pt idx="11">
                  <c:v>8.2665929882728335</c:v>
                </c:pt>
                <c:pt idx="12">
                  <c:v>8.7923804261067033</c:v>
                </c:pt>
                <c:pt idx="13">
                  <c:v>9.6127893411923537</c:v>
                </c:pt>
                <c:pt idx="14">
                  <c:v>9.9589856941118597</c:v>
                </c:pt>
              </c:numCache>
            </c:numRef>
          </c:xVal>
          <c:yVal>
            <c:numRef>
              <c:f>'Res 1'!$P$56:$P$70</c:f>
              <c:numCache>
                <c:formatCode>General</c:formatCode>
                <c:ptCount val="15"/>
                <c:pt idx="0">
                  <c:v>-1.8339146358159142</c:v>
                </c:pt>
                <c:pt idx="1">
                  <c:v>-1.2815515655446006</c:v>
                </c:pt>
                <c:pt idx="2">
                  <c:v>-0.96742156610170071</c:v>
                </c:pt>
                <c:pt idx="3">
                  <c:v>-0.72791329088164469</c:v>
                </c:pt>
                <c:pt idx="4">
                  <c:v>-0.52440051270804089</c:v>
                </c:pt>
                <c:pt idx="5">
                  <c:v>-0.34069482708779553</c:v>
                </c:pt>
                <c:pt idx="6">
                  <c:v>-0.16789400478810546</c:v>
                </c:pt>
                <c:pt idx="7">
                  <c:v>0</c:v>
                </c:pt>
                <c:pt idx="8">
                  <c:v>0.16789400478810546</c:v>
                </c:pt>
                <c:pt idx="9">
                  <c:v>0.34069482708779542</c:v>
                </c:pt>
                <c:pt idx="10">
                  <c:v>0.52440051270804078</c:v>
                </c:pt>
                <c:pt idx="11">
                  <c:v>0.72791329088164458</c:v>
                </c:pt>
                <c:pt idx="12">
                  <c:v>0.96742156610170071</c:v>
                </c:pt>
                <c:pt idx="13">
                  <c:v>1.2815515655446006</c:v>
                </c:pt>
                <c:pt idx="14">
                  <c:v>1.8339146358159142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5B-45B7-9BEB-B9B38C8C3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287272"/>
        <c:axId val="479296680"/>
      </c:scatterChart>
      <c:valAx>
        <c:axId val="47928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9296680"/>
        <c:crosses val="autoZero"/>
        <c:crossBetween val="midCat"/>
      </c:valAx>
      <c:valAx>
        <c:axId val="479296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 Normal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9287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QQ Plot - y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'Res 1'!$O$80:$O$94</c:f>
              <c:numCache>
                <c:formatCode>General</c:formatCode>
                <c:ptCount val="15"/>
                <c:pt idx="0">
                  <c:v>53</c:v>
                </c:pt>
                <c:pt idx="1">
                  <c:v>58</c:v>
                </c:pt>
                <c:pt idx="2">
                  <c:v>60</c:v>
                </c:pt>
                <c:pt idx="3">
                  <c:v>65</c:v>
                </c:pt>
                <c:pt idx="4">
                  <c:v>68</c:v>
                </c:pt>
                <c:pt idx="5">
                  <c:v>72</c:v>
                </c:pt>
                <c:pt idx="6">
                  <c:v>73</c:v>
                </c:pt>
                <c:pt idx="7">
                  <c:v>75</c:v>
                </c:pt>
                <c:pt idx="8">
                  <c:v>78</c:v>
                </c:pt>
                <c:pt idx="9">
                  <c:v>79</c:v>
                </c:pt>
                <c:pt idx="10">
                  <c:v>80</c:v>
                </c:pt>
                <c:pt idx="11">
                  <c:v>81</c:v>
                </c:pt>
                <c:pt idx="12">
                  <c:v>84</c:v>
                </c:pt>
                <c:pt idx="13">
                  <c:v>85</c:v>
                </c:pt>
                <c:pt idx="14">
                  <c:v>92</c:v>
                </c:pt>
              </c:numCache>
            </c:numRef>
          </c:xVal>
          <c:yVal>
            <c:numRef>
              <c:f>'Res 1'!$P$80:$P$94</c:f>
              <c:numCache>
                <c:formatCode>General</c:formatCode>
                <c:ptCount val="15"/>
                <c:pt idx="0">
                  <c:v>-1.8339146358159142</c:v>
                </c:pt>
                <c:pt idx="1">
                  <c:v>-1.2815515655446006</c:v>
                </c:pt>
                <c:pt idx="2">
                  <c:v>-0.96742156610170071</c:v>
                </c:pt>
                <c:pt idx="3">
                  <c:v>-0.72791329088164469</c:v>
                </c:pt>
                <c:pt idx="4">
                  <c:v>-0.52440051270804089</c:v>
                </c:pt>
                <c:pt idx="5">
                  <c:v>-0.34069482708779553</c:v>
                </c:pt>
                <c:pt idx="6">
                  <c:v>-0.16789400478810546</c:v>
                </c:pt>
                <c:pt idx="7">
                  <c:v>0</c:v>
                </c:pt>
                <c:pt idx="8">
                  <c:v>0.16789400478810546</c:v>
                </c:pt>
                <c:pt idx="9">
                  <c:v>0.34069482708779542</c:v>
                </c:pt>
                <c:pt idx="10">
                  <c:v>0.52440051270804078</c:v>
                </c:pt>
                <c:pt idx="11">
                  <c:v>0.72791329088164458</c:v>
                </c:pt>
                <c:pt idx="12">
                  <c:v>0.96742156610170071</c:v>
                </c:pt>
                <c:pt idx="13">
                  <c:v>1.2815515655446006</c:v>
                </c:pt>
                <c:pt idx="14">
                  <c:v>1.8339146358159142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A8-4BAE-9657-2C2F98571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286096"/>
        <c:axId val="482169400"/>
      </c:scatterChart>
      <c:valAx>
        <c:axId val="479286096"/>
        <c:scaling>
          <c:orientation val="minMax"/>
          <c:min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82169400"/>
        <c:crosses val="autoZero"/>
        <c:crossBetween val="midCat"/>
      </c:valAx>
      <c:valAx>
        <c:axId val="482169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 Normal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9286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QQ Plot - Studentized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'Res 1'!$O$104:$O$118</c:f>
              <c:numCache>
                <c:formatCode>General</c:formatCode>
                <c:ptCount val="15"/>
                <c:pt idx="0">
                  <c:v>-4.4098569762515689</c:v>
                </c:pt>
                <c:pt idx="1">
                  <c:v>-3.9547885483193022</c:v>
                </c:pt>
                <c:pt idx="2">
                  <c:v>-3.6074996744649384</c:v>
                </c:pt>
                <c:pt idx="3">
                  <c:v>-3.0521593017915123</c:v>
                </c:pt>
                <c:pt idx="4">
                  <c:v>-2.9181511633249473</c:v>
                </c:pt>
                <c:pt idx="5">
                  <c:v>-0.80323912920398621</c:v>
                </c:pt>
                <c:pt idx="6">
                  <c:v>-0.48341021558419511</c:v>
                </c:pt>
                <c:pt idx="7">
                  <c:v>0.58993854401092605</c:v>
                </c:pt>
                <c:pt idx="8">
                  <c:v>0.87201107950729451</c:v>
                </c:pt>
                <c:pt idx="9">
                  <c:v>1.1652422147908958</c:v>
                </c:pt>
                <c:pt idx="10">
                  <c:v>2.4519555167106906</c:v>
                </c:pt>
                <c:pt idx="11">
                  <c:v>2.6289915595077131</c:v>
                </c:pt>
                <c:pt idx="12">
                  <c:v>3.1304940898048206</c:v>
                </c:pt>
                <c:pt idx="13">
                  <c:v>4.0931940220702412</c:v>
                </c:pt>
                <c:pt idx="14">
                  <c:v>4.7432418796866473</c:v>
                </c:pt>
              </c:numCache>
            </c:numRef>
          </c:xVal>
          <c:yVal>
            <c:numRef>
              <c:f>'Res 1'!$P$104:$P$118</c:f>
              <c:numCache>
                <c:formatCode>General</c:formatCode>
                <c:ptCount val="15"/>
                <c:pt idx="0">
                  <c:v>-1.8339146358159142</c:v>
                </c:pt>
                <c:pt idx="1">
                  <c:v>-1.2815515655446006</c:v>
                </c:pt>
                <c:pt idx="2">
                  <c:v>-0.96742156610170071</c:v>
                </c:pt>
                <c:pt idx="3">
                  <c:v>-0.72791329088164469</c:v>
                </c:pt>
                <c:pt idx="4">
                  <c:v>-0.52440051270804089</c:v>
                </c:pt>
                <c:pt idx="5">
                  <c:v>-0.34069482708779553</c:v>
                </c:pt>
                <c:pt idx="6">
                  <c:v>-0.16789400478810546</c:v>
                </c:pt>
                <c:pt idx="7">
                  <c:v>0</c:v>
                </c:pt>
                <c:pt idx="8">
                  <c:v>0.16789400478810546</c:v>
                </c:pt>
                <c:pt idx="9">
                  <c:v>0.34069482708779542</c:v>
                </c:pt>
                <c:pt idx="10">
                  <c:v>0.52440051270804078</c:v>
                </c:pt>
                <c:pt idx="11">
                  <c:v>0.72791329088164458</c:v>
                </c:pt>
                <c:pt idx="12">
                  <c:v>0.96742156610170071</c:v>
                </c:pt>
                <c:pt idx="13">
                  <c:v>1.2815515655446006</c:v>
                </c:pt>
                <c:pt idx="14">
                  <c:v>1.8339146358159142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20-4294-8DC0-8694EF756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167440"/>
        <c:axId val="482166264"/>
      </c:scatterChart>
      <c:valAx>
        <c:axId val="48216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82166264"/>
        <c:crosses val="autoZero"/>
        <c:crossBetween val="midCat"/>
      </c:valAx>
      <c:valAx>
        <c:axId val="482166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 Normal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821674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QQ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'Res 2'!$B$31:$B$41</c:f>
              <c:numCache>
                <c:formatCode>General</c:formatCode>
                <c:ptCount val="11"/>
                <c:pt idx="0">
                  <c:v>25</c:v>
                </c:pt>
                <c:pt idx="1">
                  <c:v>33</c:v>
                </c:pt>
                <c:pt idx="2">
                  <c:v>38</c:v>
                </c:pt>
                <c:pt idx="3">
                  <c:v>38</c:v>
                </c:pt>
                <c:pt idx="4">
                  <c:v>43</c:v>
                </c:pt>
                <c:pt idx="5">
                  <c:v>49</c:v>
                </c:pt>
                <c:pt idx="6">
                  <c:v>51</c:v>
                </c:pt>
                <c:pt idx="7">
                  <c:v>51</c:v>
                </c:pt>
                <c:pt idx="8">
                  <c:v>55</c:v>
                </c:pt>
                <c:pt idx="9">
                  <c:v>65</c:v>
                </c:pt>
                <c:pt idx="10">
                  <c:v>71</c:v>
                </c:pt>
              </c:numCache>
            </c:numRef>
          </c:xVal>
          <c:yVal>
            <c:numRef>
              <c:f>'Res 2'!$C$31:$C$41</c:f>
              <c:numCache>
                <c:formatCode>General</c:formatCode>
                <c:ptCount val="11"/>
                <c:pt idx="0">
                  <c:v>-1.6906216295848977</c:v>
                </c:pt>
                <c:pt idx="1">
                  <c:v>-1.096803562093513</c:v>
                </c:pt>
                <c:pt idx="2">
                  <c:v>-0.74785859476330196</c:v>
                </c:pt>
                <c:pt idx="3">
                  <c:v>-0.47278912099226744</c:v>
                </c:pt>
                <c:pt idx="4">
                  <c:v>-0.22988411757923208</c:v>
                </c:pt>
                <c:pt idx="5">
                  <c:v>0</c:v>
                </c:pt>
                <c:pt idx="6">
                  <c:v>0.22988411757923222</c:v>
                </c:pt>
                <c:pt idx="7">
                  <c:v>0.47278912099226728</c:v>
                </c:pt>
                <c:pt idx="8">
                  <c:v>0.74785859476330196</c:v>
                </c:pt>
                <c:pt idx="9">
                  <c:v>1.096803562093513</c:v>
                </c:pt>
                <c:pt idx="10">
                  <c:v>1.6906216295848984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1B-4B62-97E9-9B982DB7E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166656"/>
        <c:axId val="482167048"/>
      </c:scatterChart>
      <c:valAx>
        <c:axId val="482166656"/>
        <c:scaling>
          <c:orientation val="minMax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82167048"/>
        <c:crosses val="autoZero"/>
        <c:crossBetween val="midCat"/>
      </c:valAx>
      <c:valAx>
        <c:axId val="482167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 Normal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821666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'Res 2'!$S$27:$S$37</c:f>
              <c:numCache>
                <c:formatCode>General</c:formatCode>
                <c:ptCount val="11"/>
                <c:pt idx="0">
                  <c:v>7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9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8</c:v>
                </c:pt>
                <c:pt idx="9">
                  <c:v>6</c:v>
                </c:pt>
                <c:pt idx="10">
                  <c:v>9</c:v>
                </c:pt>
              </c:numCache>
            </c:numRef>
          </c:xVal>
          <c:yVal>
            <c:numRef>
              <c:f>'Res 2'!$T$27:$T$37</c:f>
              <c:numCache>
                <c:formatCode>General</c:formatCode>
                <c:ptCount val="11"/>
                <c:pt idx="0">
                  <c:v>10.189500375171463</c:v>
                </c:pt>
                <c:pt idx="1">
                  <c:v>-4.7461771326554327</c:v>
                </c:pt>
                <c:pt idx="2">
                  <c:v>-5.2951693446143224</c:v>
                </c:pt>
                <c:pt idx="3">
                  <c:v>-6.6721260575952073</c:v>
                </c:pt>
                <c:pt idx="4">
                  <c:v>-2.0842453879789105</c:v>
                </c:pt>
                <c:pt idx="5">
                  <c:v>1.7384925871303665</c:v>
                </c:pt>
                <c:pt idx="6">
                  <c:v>3.6674428833864141</c:v>
                </c:pt>
                <c:pt idx="7">
                  <c:v>-1.0924732852078947</c:v>
                </c:pt>
                <c:pt idx="8">
                  <c:v>3.7773810447877594</c:v>
                </c:pt>
                <c:pt idx="9">
                  <c:v>4.8432042226190006</c:v>
                </c:pt>
                <c:pt idx="10">
                  <c:v>-4.3258299050427382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00-4875-90E4-930016BD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172928"/>
        <c:axId val="482165480"/>
      </c:scatterChart>
      <c:valAx>
        <c:axId val="48217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2165480"/>
        <c:crosses val="autoZero"/>
        <c:crossBetween val="midCat"/>
      </c:valAx>
      <c:valAx>
        <c:axId val="482165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2172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'Res 2'!$V$27:$V$37</c:f>
              <c:numCache>
                <c:formatCode>General</c:formatCode>
                <c:ptCount val="11"/>
                <c:pt idx="0">
                  <c:v>7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9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8</c:v>
                </c:pt>
                <c:pt idx="9">
                  <c:v>6</c:v>
                </c:pt>
                <c:pt idx="10">
                  <c:v>9</c:v>
                </c:pt>
              </c:numCache>
            </c:numRef>
          </c:xVal>
          <c:yVal>
            <c:numRef>
              <c:f>'Res 2'!$W$27:$W$37</c:f>
              <c:numCache>
                <c:formatCode>General</c:formatCode>
                <c:ptCount val="11"/>
                <c:pt idx="0">
                  <c:v>0.72498805947326206</c:v>
                </c:pt>
                <c:pt idx="1">
                  <c:v>-0.33769288214608184</c:v>
                </c:pt>
                <c:pt idx="2">
                  <c:v>-0.37675395322507593</c:v>
                </c:pt>
                <c:pt idx="3">
                  <c:v>-0.47472511359277891</c:v>
                </c:pt>
                <c:pt idx="4">
                  <c:v>-0.14829510414258162</c:v>
                </c:pt>
                <c:pt idx="5">
                  <c:v>0.12369461904368265</c:v>
                </c:pt>
                <c:pt idx="6">
                  <c:v>0.26094039956405612</c:v>
                </c:pt>
                <c:pt idx="7">
                  <c:v>-7.7730021876163222E-2</c:v>
                </c:pt>
                <c:pt idx="8">
                  <c:v>0.26876255485742384</c:v>
                </c:pt>
                <c:pt idx="9">
                  <c:v>0.34459640823460619</c:v>
                </c:pt>
                <c:pt idx="10">
                  <c:v>-0.30778496619031398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4C-4886-A2AF-78B3FFF1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176064"/>
        <c:axId val="482175280"/>
      </c:scatterChart>
      <c:valAx>
        <c:axId val="48217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2175280"/>
        <c:crosses val="autoZero"/>
        <c:crossBetween val="midCat"/>
      </c:valAx>
      <c:valAx>
        <c:axId val="482175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2176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Studentized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'Res 2'!$Z$27:$Z$37</c:f>
              <c:numCache>
                <c:formatCode>General</c:formatCode>
                <c:ptCount val="11"/>
                <c:pt idx="0">
                  <c:v>65</c:v>
                </c:pt>
                <c:pt idx="1">
                  <c:v>38</c:v>
                </c:pt>
                <c:pt idx="2">
                  <c:v>51</c:v>
                </c:pt>
                <c:pt idx="3">
                  <c:v>38</c:v>
                </c:pt>
                <c:pt idx="4">
                  <c:v>55</c:v>
                </c:pt>
                <c:pt idx="5">
                  <c:v>43</c:v>
                </c:pt>
                <c:pt idx="6">
                  <c:v>25</c:v>
                </c:pt>
                <c:pt idx="7">
                  <c:v>33</c:v>
                </c:pt>
                <c:pt idx="8">
                  <c:v>71</c:v>
                </c:pt>
                <c:pt idx="9">
                  <c:v>51</c:v>
                </c:pt>
                <c:pt idx="10">
                  <c:v>49</c:v>
                </c:pt>
              </c:numCache>
            </c:numRef>
          </c:xVal>
          <c:yVal>
            <c:numRef>
              <c:f>'Res 2'!$Y$27:$Y$37</c:f>
              <c:numCache>
                <c:formatCode>General</c:formatCode>
                <c:ptCount val="11"/>
                <c:pt idx="0">
                  <c:v>0.77626092500939581</c:v>
                </c:pt>
                <c:pt idx="1">
                  <c:v>-0.40091962202771336</c:v>
                </c:pt>
                <c:pt idx="2">
                  <c:v>-0.44873662056771335</c:v>
                </c:pt>
                <c:pt idx="3">
                  <c:v>-0.55452191252345118</c:v>
                </c:pt>
                <c:pt idx="4">
                  <c:v>-0.17085594259939102</c:v>
                </c:pt>
                <c:pt idx="5">
                  <c:v>0.13147122406662365</c:v>
                </c:pt>
                <c:pt idx="6">
                  <c:v>0.39888040416573833</c:v>
                </c:pt>
                <c:pt idx="7">
                  <c:v>-9.7779885651430545E-2</c:v>
                </c:pt>
                <c:pt idx="8">
                  <c:v>0.33504257588057895</c:v>
                </c:pt>
                <c:pt idx="9">
                  <c:v>0.36166007666644429</c:v>
                </c:pt>
                <c:pt idx="10">
                  <c:v>-0.36006771891297884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EB-4B32-887C-524E7F757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173712"/>
        <c:axId val="482174496"/>
      </c:scatterChart>
      <c:valAx>
        <c:axId val="482173712"/>
        <c:scaling>
          <c:orientation val="minMax"/>
          <c:min val="20"/>
        </c:scaling>
        <c:delete val="0"/>
        <c:axPos val="b"/>
        <c:numFmt formatCode="General" sourceLinked="1"/>
        <c:majorTickMark val="out"/>
        <c:minorTickMark val="none"/>
        <c:tickLblPos val="nextTo"/>
        <c:crossAx val="482174496"/>
        <c:crosses val="autoZero"/>
        <c:crossBetween val="midCat"/>
      </c:valAx>
      <c:valAx>
        <c:axId val="482174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21737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'Res 2'!$S$60:$S$70</c:f>
              <c:numCache>
                <c:formatCode>General</c:formatCode>
                <c:ptCount val="11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2</c:v>
                </c:pt>
              </c:numCache>
            </c:numRef>
          </c:xVal>
          <c:yVal>
            <c:numRef>
              <c:f>'Res 2'!$T$60:$T$70</c:f>
              <c:numCache>
                <c:formatCode>General</c:formatCode>
                <c:ptCount val="11"/>
                <c:pt idx="0">
                  <c:v>10.189500375171463</c:v>
                </c:pt>
                <c:pt idx="1">
                  <c:v>-4.7461771326554327</c:v>
                </c:pt>
                <c:pt idx="2">
                  <c:v>-5.2951693446143224</c:v>
                </c:pt>
                <c:pt idx="3">
                  <c:v>-6.6721260575952073</c:v>
                </c:pt>
                <c:pt idx="4">
                  <c:v>-2.0842453879789105</c:v>
                </c:pt>
                <c:pt idx="5">
                  <c:v>1.7384925871303665</c:v>
                </c:pt>
                <c:pt idx="6">
                  <c:v>3.6674428833864141</c:v>
                </c:pt>
                <c:pt idx="7">
                  <c:v>-1.0924732852078947</c:v>
                </c:pt>
                <c:pt idx="8">
                  <c:v>3.7773810447877594</c:v>
                </c:pt>
                <c:pt idx="9">
                  <c:v>4.8432042226190006</c:v>
                </c:pt>
                <c:pt idx="10">
                  <c:v>-4.3258299050427382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51-4148-9FEF-5A7EBF8CF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173320"/>
        <c:axId val="482169792"/>
      </c:scatterChart>
      <c:valAx>
        <c:axId val="482173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2169792"/>
        <c:crosses val="autoZero"/>
        <c:crossBetween val="midCat"/>
      </c:valAx>
      <c:valAx>
        <c:axId val="482169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21733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'Res 2'!$V$60:$V$70</c:f>
              <c:numCache>
                <c:formatCode>General</c:formatCode>
                <c:ptCount val="11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2</c:v>
                </c:pt>
              </c:numCache>
            </c:numRef>
          </c:xVal>
          <c:yVal>
            <c:numRef>
              <c:f>'Res 2'!$W$60:$W$70</c:f>
              <c:numCache>
                <c:formatCode>General</c:formatCode>
                <c:ptCount val="11"/>
                <c:pt idx="0">
                  <c:v>0.72498805947326206</c:v>
                </c:pt>
                <c:pt idx="1">
                  <c:v>-0.33769288214608184</c:v>
                </c:pt>
                <c:pt idx="2">
                  <c:v>-0.37675395322507593</c:v>
                </c:pt>
                <c:pt idx="3">
                  <c:v>-0.47472511359277891</c:v>
                </c:pt>
                <c:pt idx="4">
                  <c:v>-0.14829510414258162</c:v>
                </c:pt>
                <c:pt idx="5">
                  <c:v>0.12369461904368265</c:v>
                </c:pt>
                <c:pt idx="6">
                  <c:v>0.26094039956405612</c:v>
                </c:pt>
                <c:pt idx="7">
                  <c:v>-7.7730021876163222E-2</c:v>
                </c:pt>
                <c:pt idx="8">
                  <c:v>0.26876255485742384</c:v>
                </c:pt>
                <c:pt idx="9">
                  <c:v>0.34459640823460619</c:v>
                </c:pt>
                <c:pt idx="10">
                  <c:v>-0.30778496619031398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B9-4652-90EE-E2EAE00E1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167832"/>
        <c:axId val="482169008"/>
      </c:scatterChart>
      <c:valAx>
        <c:axId val="482167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2169008"/>
        <c:crosses val="autoZero"/>
        <c:crossBetween val="midCat"/>
      </c:valAx>
      <c:valAx>
        <c:axId val="482169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21678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Studentized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'Res 2'!$Y$60:$Y$70</c:f>
              <c:numCache>
                <c:formatCode>General</c:formatCode>
                <c:ptCount val="11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2</c:v>
                </c:pt>
              </c:numCache>
            </c:numRef>
          </c:xVal>
          <c:yVal>
            <c:numRef>
              <c:f>'Res 2'!$Z$60:$Z$70</c:f>
              <c:numCache>
                <c:formatCode>General</c:formatCode>
                <c:ptCount val="11"/>
                <c:pt idx="0">
                  <c:v>0.72498805947326206</c:v>
                </c:pt>
                <c:pt idx="1">
                  <c:v>-0.33769288214608184</c:v>
                </c:pt>
                <c:pt idx="2">
                  <c:v>-0.37675395322507593</c:v>
                </c:pt>
                <c:pt idx="3">
                  <c:v>-0.47472511359277891</c:v>
                </c:pt>
                <c:pt idx="4">
                  <c:v>-0.14829510414258162</c:v>
                </c:pt>
                <c:pt idx="5">
                  <c:v>0.12369461904368265</c:v>
                </c:pt>
                <c:pt idx="6">
                  <c:v>0.26094039956405612</c:v>
                </c:pt>
                <c:pt idx="7">
                  <c:v>-7.7730021876163222E-2</c:v>
                </c:pt>
                <c:pt idx="8">
                  <c:v>0.26876255485742384</c:v>
                </c:pt>
                <c:pt idx="9">
                  <c:v>0.34459640823460619</c:v>
                </c:pt>
                <c:pt idx="10">
                  <c:v>-0.30778496619031398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74-4338-A894-71CC77C19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170184"/>
        <c:axId val="482170968"/>
      </c:scatterChart>
      <c:valAx>
        <c:axId val="482170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2170968"/>
        <c:crosses val="autoZero"/>
        <c:crossBetween val="midCat"/>
      </c:valAx>
      <c:valAx>
        <c:axId val="482170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21701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Longevity</a:t>
            </a:r>
            <a:r>
              <a:rPr lang="en-US" baseline="0"/>
              <a:t> vs Smoking - Version 1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'Cooks 1'!$B$5</c:f>
              <c:strCache>
                <c:ptCount val="1"/>
                <c:pt idx="0">
                  <c:v>Life Exp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'Cooks 1'!$A$6:$A$20</c:f>
              <c:numCache>
                <c:formatCode>General</c:formatCode>
                <c:ptCount val="15"/>
                <c:pt idx="0">
                  <c:v>5</c:v>
                </c:pt>
                <c:pt idx="1">
                  <c:v>23</c:v>
                </c:pt>
                <c:pt idx="2">
                  <c:v>25</c:v>
                </c:pt>
                <c:pt idx="3">
                  <c:v>48</c:v>
                </c:pt>
                <c:pt idx="4">
                  <c:v>17</c:v>
                </c:pt>
                <c:pt idx="5">
                  <c:v>8</c:v>
                </c:pt>
                <c:pt idx="6">
                  <c:v>4</c:v>
                </c:pt>
                <c:pt idx="7">
                  <c:v>26</c:v>
                </c:pt>
                <c:pt idx="8">
                  <c:v>11</c:v>
                </c:pt>
                <c:pt idx="9">
                  <c:v>19</c:v>
                </c:pt>
                <c:pt idx="10">
                  <c:v>14</c:v>
                </c:pt>
                <c:pt idx="11">
                  <c:v>35</c:v>
                </c:pt>
                <c:pt idx="12">
                  <c:v>29</c:v>
                </c:pt>
                <c:pt idx="13">
                  <c:v>4</c:v>
                </c:pt>
                <c:pt idx="14">
                  <c:v>23</c:v>
                </c:pt>
              </c:numCache>
            </c:numRef>
          </c:xVal>
          <c:yVal>
            <c:numRef>
              <c:f>'Cooks 1'!$B$6:$B$20</c:f>
              <c:numCache>
                <c:formatCode>General</c:formatCode>
                <c:ptCount val="15"/>
                <c:pt idx="0">
                  <c:v>80</c:v>
                </c:pt>
                <c:pt idx="1">
                  <c:v>78</c:v>
                </c:pt>
                <c:pt idx="2">
                  <c:v>60</c:v>
                </c:pt>
                <c:pt idx="3">
                  <c:v>53</c:v>
                </c:pt>
                <c:pt idx="4">
                  <c:v>85</c:v>
                </c:pt>
                <c:pt idx="5">
                  <c:v>84</c:v>
                </c:pt>
                <c:pt idx="6">
                  <c:v>73</c:v>
                </c:pt>
                <c:pt idx="7">
                  <c:v>79</c:v>
                </c:pt>
                <c:pt idx="8">
                  <c:v>81</c:v>
                </c:pt>
                <c:pt idx="9">
                  <c:v>75</c:v>
                </c:pt>
                <c:pt idx="10">
                  <c:v>68</c:v>
                </c:pt>
                <c:pt idx="11">
                  <c:v>72</c:v>
                </c:pt>
                <c:pt idx="12">
                  <c:v>58</c:v>
                </c:pt>
                <c:pt idx="13">
                  <c:v>92</c:v>
                </c:pt>
                <c:pt idx="14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BF-4AA6-9A89-950BB4EA8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175672"/>
        <c:axId val="482171360"/>
      </c:scatterChart>
      <c:valAx>
        <c:axId val="482175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Cigarettes smoked (per day)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82171360"/>
        <c:crosses val="autoZero"/>
        <c:crossBetween val="midCat"/>
      </c:valAx>
      <c:valAx>
        <c:axId val="4821713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Life Expectancy (years)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821756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Longevity</a:t>
            </a:r>
            <a:r>
              <a:rPr lang="en-US" baseline="0"/>
              <a:t> vs Smoking - Version 2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'Cooks 1'!$B$28</c:f>
              <c:strCache>
                <c:ptCount val="1"/>
                <c:pt idx="0">
                  <c:v>Life Exp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'Cooks 1'!$A$29:$A$43</c:f>
              <c:numCache>
                <c:formatCode>General</c:formatCode>
                <c:ptCount val="15"/>
                <c:pt idx="0">
                  <c:v>5</c:v>
                </c:pt>
                <c:pt idx="1">
                  <c:v>23</c:v>
                </c:pt>
                <c:pt idx="2">
                  <c:v>25</c:v>
                </c:pt>
                <c:pt idx="3">
                  <c:v>48</c:v>
                </c:pt>
                <c:pt idx="4">
                  <c:v>17</c:v>
                </c:pt>
                <c:pt idx="5">
                  <c:v>8</c:v>
                </c:pt>
                <c:pt idx="6">
                  <c:v>4</c:v>
                </c:pt>
                <c:pt idx="7">
                  <c:v>26</c:v>
                </c:pt>
                <c:pt idx="8">
                  <c:v>11</c:v>
                </c:pt>
                <c:pt idx="9">
                  <c:v>19</c:v>
                </c:pt>
                <c:pt idx="10">
                  <c:v>14</c:v>
                </c:pt>
                <c:pt idx="11">
                  <c:v>35</c:v>
                </c:pt>
                <c:pt idx="12">
                  <c:v>29</c:v>
                </c:pt>
                <c:pt idx="13">
                  <c:v>4</c:v>
                </c:pt>
                <c:pt idx="14">
                  <c:v>23</c:v>
                </c:pt>
              </c:numCache>
            </c:numRef>
          </c:xVal>
          <c:yVal>
            <c:numRef>
              <c:f>'Cooks 1'!$B$29:$B$43</c:f>
              <c:numCache>
                <c:formatCode>General</c:formatCode>
                <c:ptCount val="15"/>
                <c:pt idx="0">
                  <c:v>80</c:v>
                </c:pt>
                <c:pt idx="1">
                  <c:v>78</c:v>
                </c:pt>
                <c:pt idx="2">
                  <c:v>60</c:v>
                </c:pt>
                <c:pt idx="3">
                  <c:v>83</c:v>
                </c:pt>
                <c:pt idx="4">
                  <c:v>85</c:v>
                </c:pt>
                <c:pt idx="5">
                  <c:v>84</c:v>
                </c:pt>
                <c:pt idx="6">
                  <c:v>73</c:v>
                </c:pt>
                <c:pt idx="7">
                  <c:v>79</c:v>
                </c:pt>
                <c:pt idx="8">
                  <c:v>81</c:v>
                </c:pt>
                <c:pt idx="9">
                  <c:v>75</c:v>
                </c:pt>
                <c:pt idx="10">
                  <c:v>68</c:v>
                </c:pt>
                <c:pt idx="11">
                  <c:v>72</c:v>
                </c:pt>
                <c:pt idx="12">
                  <c:v>58</c:v>
                </c:pt>
                <c:pt idx="13">
                  <c:v>92</c:v>
                </c:pt>
                <c:pt idx="14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CA-4D6A-AF33-17DECDBC1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163912"/>
        <c:axId val="482171752"/>
      </c:scatterChart>
      <c:valAx>
        <c:axId val="482163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Cigarettes smoked (per day)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82171752"/>
        <c:crosses val="autoZero"/>
        <c:crossBetween val="midCat"/>
      </c:valAx>
      <c:valAx>
        <c:axId val="48217175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Life Expectancy (years)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82163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Studentized Residuals - Version 2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'Cooks 1'!$W$66</c:f>
              <c:strCache>
                <c:ptCount val="1"/>
                <c:pt idx="0">
                  <c:v>RStudent</c:v>
                </c:pt>
              </c:strCache>
            </c:strRef>
          </c:tx>
          <c:spPr>
            <a:ln w="28575">
              <a:noFill/>
            </a:ln>
          </c:spPr>
          <c:xVal>
            <c:numRef>
              <c:f>'Cooks 1'!$V$67:$V$81</c:f>
              <c:numCache>
                <c:formatCode>General</c:formatCode>
                <c:ptCount val="15"/>
                <c:pt idx="0">
                  <c:v>5</c:v>
                </c:pt>
                <c:pt idx="1">
                  <c:v>23</c:v>
                </c:pt>
                <c:pt idx="2">
                  <c:v>25</c:v>
                </c:pt>
                <c:pt idx="3">
                  <c:v>48</c:v>
                </c:pt>
                <c:pt idx="4">
                  <c:v>17</c:v>
                </c:pt>
                <c:pt idx="5">
                  <c:v>8</c:v>
                </c:pt>
                <c:pt idx="6">
                  <c:v>4</c:v>
                </c:pt>
                <c:pt idx="7">
                  <c:v>26</c:v>
                </c:pt>
                <c:pt idx="8">
                  <c:v>11</c:v>
                </c:pt>
                <c:pt idx="9">
                  <c:v>19</c:v>
                </c:pt>
                <c:pt idx="10">
                  <c:v>14</c:v>
                </c:pt>
                <c:pt idx="11">
                  <c:v>35</c:v>
                </c:pt>
                <c:pt idx="12">
                  <c:v>29</c:v>
                </c:pt>
                <c:pt idx="13">
                  <c:v>4</c:v>
                </c:pt>
                <c:pt idx="14">
                  <c:v>23</c:v>
                </c:pt>
              </c:numCache>
            </c:numRef>
          </c:xVal>
          <c:yVal>
            <c:numRef>
              <c:f>'Cooks 1'!$W$67:$W$81</c:f>
              <c:numCache>
                <c:formatCode>General</c:formatCode>
                <c:ptCount val="15"/>
                <c:pt idx="0">
                  <c:v>0.14623230177453703</c:v>
                </c:pt>
                <c:pt idx="1">
                  <c:v>0.41656011578665819</c:v>
                </c:pt>
                <c:pt idx="2">
                  <c:v>-2.0878910978328102</c:v>
                </c:pt>
                <c:pt idx="3">
                  <c:v>3.0335704242792341</c:v>
                </c:pt>
                <c:pt idx="4">
                  <c:v>1.1745697221543929</c:v>
                </c:pt>
                <c:pt idx="5">
                  <c:v>0.76700036126600379</c:v>
                </c:pt>
                <c:pt idx="6">
                  <c:v>-0.8359285807354262</c:v>
                </c:pt>
                <c:pt idx="7">
                  <c:v>0.64172189954042136</c:v>
                </c:pt>
                <c:pt idx="8">
                  <c:v>0.44909462967616182</c:v>
                </c:pt>
                <c:pt idx="9">
                  <c:v>-7.8160390167444527E-2</c:v>
                </c:pt>
                <c:pt idx="10">
                  <c:v>-1.1651995306055807</c:v>
                </c:pt>
                <c:pt idx="11">
                  <c:v>1.3696739817148742E-2</c:v>
                </c:pt>
                <c:pt idx="12">
                  <c:v>-2.3634766178487125</c:v>
                </c:pt>
                <c:pt idx="13">
                  <c:v>1.9646219279288331</c:v>
                </c:pt>
                <c:pt idx="14">
                  <c:v>-1.294749553741537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51-4E02-B31F-C82E7DF87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178808"/>
        <c:axId val="482176456"/>
      </c:scatterChart>
      <c:valAx>
        <c:axId val="482178808"/>
        <c:scaling>
          <c:orientation val="minMax"/>
          <c:max val="50"/>
        </c:scaling>
        <c:delete val="0"/>
        <c:axPos val="b"/>
        <c:numFmt formatCode="General" sourceLinked="1"/>
        <c:majorTickMark val="out"/>
        <c:minorTickMark val="none"/>
        <c:tickLblPos val="nextTo"/>
        <c:crossAx val="482176456"/>
        <c:crosses val="autoZero"/>
        <c:crossBetween val="midCat"/>
      </c:valAx>
      <c:valAx>
        <c:axId val="482176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21788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600" b="1" i="0" baseline="0">
                <a:effectLst/>
              </a:rPr>
              <a:t>Studentized Residuals - Version 1</a:t>
            </a:r>
            <a:endParaRPr lang="it-IT" sz="1600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'Cooks 1'!$T$66</c:f>
              <c:strCache>
                <c:ptCount val="1"/>
                <c:pt idx="0">
                  <c:v>RStudent</c:v>
                </c:pt>
              </c:strCache>
            </c:strRef>
          </c:tx>
          <c:spPr>
            <a:ln w="28575">
              <a:noFill/>
            </a:ln>
          </c:spPr>
          <c:xVal>
            <c:numRef>
              <c:f>'Cooks 1'!$S$67:$S$81</c:f>
              <c:numCache>
                <c:formatCode>General</c:formatCode>
                <c:ptCount val="15"/>
                <c:pt idx="0">
                  <c:v>5</c:v>
                </c:pt>
                <c:pt idx="1">
                  <c:v>23</c:v>
                </c:pt>
                <c:pt idx="2">
                  <c:v>25</c:v>
                </c:pt>
                <c:pt idx="3">
                  <c:v>48</c:v>
                </c:pt>
                <c:pt idx="4">
                  <c:v>17</c:v>
                </c:pt>
                <c:pt idx="5">
                  <c:v>8</c:v>
                </c:pt>
                <c:pt idx="6">
                  <c:v>4</c:v>
                </c:pt>
                <c:pt idx="7">
                  <c:v>26</c:v>
                </c:pt>
                <c:pt idx="8">
                  <c:v>11</c:v>
                </c:pt>
                <c:pt idx="9">
                  <c:v>19</c:v>
                </c:pt>
                <c:pt idx="10">
                  <c:v>14</c:v>
                </c:pt>
                <c:pt idx="11">
                  <c:v>35</c:v>
                </c:pt>
                <c:pt idx="12">
                  <c:v>29</c:v>
                </c:pt>
                <c:pt idx="13">
                  <c:v>4</c:v>
                </c:pt>
                <c:pt idx="14">
                  <c:v>23</c:v>
                </c:pt>
              </c:numCache>
            </c:numRef>
          </c:xVal>
          <c:yVal>
            <c:numRef>
              <c:f>'Cooks 1'!$T$67:$T$81</c:f>
              <c:numCache>
                <c:formatCode>General</c:formatCode>
                <c:ptCount val="15"/>
                <c:pt idx="0">
                  <c:v>-0.34114668806182424</c:v>
                </c:pt>
                <c:pt idx="1">
                  <c:v>0.8677478429535036</c:v>
                </c:pt>
                <c:pt idx="2">
                  <c:v>-1.3511137768141768</c:v>
                </c:pt>
                <c:pt idx="3">
                  <c:v>-0.41747423579741882</c:v>
                </c:pt>
                <c:pt idx="4">
                  <c:v>1.3325597725103162</c:v>
                </c:pt>
                <c:pt idx="5">
                  <c:v>0.42932126412379101</c:v>
                </c:pt>
                <c:pt idx="6">
                  <c:v>-1.4718841811600343</c:v>
                </c:pt>
                <c:pt idx="7">
                  <c:v>1.2936066624599454</c:v>
                </c:pt>
                <c:pt idx="8">
                  <c:v>0.27885932646467648</c:v>
                </c:pt>
                <c:pt idx="9">
                  <c:v>0.1517172019269904</c:v>
                </c:pt>
                <c:pt idx="10">
                  <c:v>-1.1849512188942048</c:v>
                </c:pt>
                <c:pt idx="11">
                  <c:v>1.1588420374683235</c:v>
                </c:pt>
                <c:pt idx="12">
                  <c:v>-1.2949003726146766</c:v>
                </c:pt>
                <c:pt idx="13">
                  <c:v>1.2392735154674501</c:v>
                </c:pt>
                <c:pt idx="14">
                  <c:v>-0.80558236972443698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AF-45F6-8418-F9F3B641B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179592"/>
        <c:axId val="482177240"/>
      </c:scatterChart>
      <c:valAx>
        <c:axId val="482179592"/>
        <c:scaling>
          <c:orientation val="minMax"/>
          <c:max val="50"/>
        </c:scaling>
        <c:delete val="0"/>
        <c:axPos val="b"/>
        <c:numFmt formatCode="General" sourceLinked="1"/>
        <c:majorTickMark val="out"/>
        <c:minorTickMark val="none"/>
        <c:tickLblPos val="nextTo"/>
        <c:crossAx val="482177240"/>
        <c:crosses val="autoZero"/>
        <c:crossBetween val="midCat"/>
      </c:valAx>
      <c:valAx>
        <c:axId val="48217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21795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Studentized Residuals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'Cooks 3'!$L$3</c:f>
              <c:strCache>
                <c:ptCount val="1"/>
                <c:pt idx="0">
                  <c:v>SResidual</c:v>
                </c:pt>
              </c:strCache>
            </c:strRef>
          </c:tx>
          <c:spPr>
            <a:ln w="19050">
              <a:noFill/>
            </a:ln>
          </c:spPr>
          <c:xVal>
            <c:numRef>
              <c:f>'Cooks 3'!$I$4:$I$14</c:f>
              <c:numCache>
                <c:formatCode>General</c:formatCode>
                <c:ptCount val="11"/>
                <c:pt idx="0">
                  <c:v>54.810499624828587</c:v>
                </c:pt>
                <c:pt idx="1">
                  <c:v>42.746177132655426</c:v>
                </c:pt>
                <c:pt idx="2">
                  <c:v>56.295169344614344</c:v>
                </c:pt>
                <c:pt idx="3">
                  <c:v>44.672126057595285</c:v>
                </c:pt>
                <c:pt idx="4">
                  <c:v>57.084245387978996</c:v>
                </c:pt>
                <c:pt idx="5">
                  <c:v>41.261507412869676</c:v>
                </c:pt>
                <c:pt idx="6">
                  <c:v>21.332557116613632</c:v>
                </c:pt>
                <c:pt idx="7">
                  <c:v>34.092473285207895</c:v>
                </c:pt>
                <c:pt idx="8">
                  <c:v>67.222618955212283</c:v>
                </c:pt>
                <c:pt idx="9">
                  <c:v>46.156795777381042</c:v>
                </c:pt>
                <c:pt idx="10">
                  <c:v>53.325829905042831</c:v>
                </c:pt>
              </c:numCache>
            </c:numRef>
          </c:xVal>
          <c:yVal>
            <c:numRef>
              <c:f>'Cooks 3'!$L$4:$L$14</c:f>
              <c:numCache>
                <c:formatCode>General</c:formatCode>
                <c:ptCount val="11"/>
                <c:pt idx="0">
                  <c:v>1.7305289072382328</c:v>
                </c:pt>
                <c:pt idx="1">
                  <c:v>-0.80606471608232444</c:v>
                </c:pt>
                <c:pt idx="2">
                  <c:v>-0.89930254499084783</c:v>
                </c:pt>
                <c:pt idx="3">
                  <c:v>-1.1331573276684697</c:v>
                </c:pt>
                <c:pt idx="4">
                  <c:v>-0.3539768154348728</c:v>
                </c:pt>
                <c:pt idx="5">
                  <c:v>0.2952560543968572</c:v>
                </c:pt>
                <c:pt idx="6">
                  <c:v>0.62285840244041202</c:v>
                </c:pt>
                <c:pt idx="7">
                  <c:v>-0.18553967621851886</c:v>
                </c:pt>
                <c:pt idx="8">
                  <c:v>0.64152969733306831</c:v>
                </c:pt>
                <c:pt idx="9">
                  <c:v>0.82254326535214306</c:v>
                </c:pt>
                <c:pt idx="10">
                  <c:v>-0.73467524636567916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7B-49C7-A3F5-CFA4AB893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9782992"/>
        <c:axId val="1959780496"/>
      </c:scatterChart>
      <c:valAx>
        <c:axId val="1959782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Fitted Values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59780496"/>
        <c:crosses val="autoZero"/>
        <c:crossBetween val="midCat"/>
      </c:valAx>
      <c:valAx>
        <c:axId val="1959780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Studentized 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59782992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Residuals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'Cooks 3'!$J$3</c:f>
              <c:strCache>
                <c:ptCount val="1"/>
                <c:pt idx="0">
                  <c:v>Residual</c:v>
                </c:pt>
              </c:strCache>
            </c:strRef>
          </c:tx>
          <c:spPr>
            <a:ln w="19050">
              <a:noFill/>
            </a:ln>
          </c:spPr>
          <c:xVal>
            <c:numRef>
              <c:f>'Cooks 3'!$I$4:$I$14</c:f>
              <c:numCache>
                <c:formatCode>General</c:formatCode>
                <c:ptCount val="11"/>
                <c:pt idx="0">
                  <c:v>54.810499624828587</c:v>
                </c:pt>
                <c:pt idx="1">
                  <c:v>42.746177132655426</c:v>
                </c:pt>
                <c:pt idx="2">
                  <c:v>56.295169344614344</c:v>
                </c:pt>
                <c:pt idx="3">
                  <c:v>44.672126057595285</c:v>
                </c:pt>
                <c:pt idx="4">
                  <c:v>57.084245387978996</c:v>
                </c:pt>
                <c:pt idx="5">
                  <c:v>41.261507412869676</c:v>
                </c:pt>
                <c:pt idx="6">
                  <c:v>21.332557116613632</c:v>
                </c:pt>
                <c:pt idx="7">
                  <c:v>34.092473285207895</c:v>
                </c:pt>
                <c:pt idx="8">
                  <c:v>67.222618955212283</c:v>
                </c:pt>
                <c:pt idx="9">
                  <c:v>46.156795777381042</c:v>
                </c:pt>
                <c:pt idx="10">
                  <c:v>53.325829905042831</c:v>
                </c:pt>
              </c:numCache>
            </c:numRef>
          </c:xVal>
          <c:yVal>
            <c:numRef>
              <c:f>'Cooks 3'!$J$4:$J$14</c:f>
              <c:numCache>
                <c:formatCode>General</c:formatCode>
                <c:ptCount val="11"/>
                <c:pt idx="0">
                  <c:v>10.189500375171413</c:v>
                </c:pt>
                <c:pt idx="1">
                  <c:v>-4.7461771326554256</c:v>
                </c:pt>
                <c:pt idx="2">
                  <c:v>-5.2951693446143437</c:v>
                </c:pt>
                <c:pt idx="3">
                  <c:v>-6.6721260575952854</c:v>
                </c:pt>
                <c:pt idx="4">
                  <c:v>-2.0842453879789957</c:v>
                </c:pt>
                <c:pt idx="5">
                  <c:v>1.7384925871303238</c:v>
                </c:pt>
                <c:pt idx="6">
                  <c:v>3.6674428833863679</c:v>
                </c:pt>
                <c:pt idx="7">
                  <c:v>-1.0924732852078947</c:v>
                </c:pt>
                <c:pt idx="8">
                  <c:v>3.7773810447877167</c:v>
                </c:pt>
                <c:pt idx="9">
                  <c:v>4.843204222618958</c:v>
                </c:pt>
                <c:pt idx="10">
                  <c:v>-4.3258299050428306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8E-4A36-9E2C-414E9A7E0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9787984"/>
        <c:axId val="1959797136"/>
      </c:scatterChart>
      <c:valAx>
        <c:axId val="195978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Fitted Values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59797136"/>
        <c:crosses val="autoZero"/>
        <c:crossBetween val="midCat"/>
      </c:valAx>
      <c:valAx>
        <c:axId val="1959797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59787984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28</xdr:row>
      <xdr:rowOff>4762</xdr:rowOff>
    </xdr:from>
    <xdr:to>
      <xdr:col>15</xdr:col>
      <xdr:colOff>266700</xdr:colOff>
      <xdr:row>42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FEF5A9-62A4-461E-9AC9-B9E6A184F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228600</xdr:colOff>
      <xdr:row>27</xdr:row>
      <xdr:rowOff>185737</xdr:rowOff>
    </xdr:from>
    <xdr:to>
      <xdr:col>28</xdr:col>
      <xdr:colOff>533400</xdr:colOff>
      <xdr:row>42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84D2269-DE9F-428F-9E82-F1FC1405E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44</xdr:row>
      <xdr:rowOff>157162</xdr:rowOff>
    </xdr:from>
    <xdr:to>
      <xdr:col>15</xdr:col>
      <xdr:colOff>238125</xdr:colOff>
      <xdr:row>59</xdr:row>
      <xdr:rowOff>42862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A785F3A-4203-4B8B-A088-B1A13273E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590550</xdr:colOff>
      <xdr:row>23</xdr:row>
      <xdr:rowOff>195262</xdr:rowOff>
    </xdr:from>
    <xdr:to>
      <xdr:col>30</xdr:col>
      <xdr:colOff>285750</xdr:colOff>
      <xdr:row>37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A75D4C-6560-47B9-AEC3-AD152FF29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590550</xdr:colOff>
      <xdr:row>38</xdr:row>
      <xdr:rowOff>90487</xdr:rowOff>
    </xdr:from>
    <xdr:to>
      <xdr:col>30</xdr:col>
      <xdr:colOff>285750</xdr:colOff>
      <xdr:row>52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BF69AE-AD79-4A27-82D0-03C82CFEF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53</xdr:row>
      <xdr:rowOff>80962</xdr:rowOff>
    </xdr:from>
    <xdr:to>
      <xdr:col>30</xdr:col>
      <xdr:colOff>304800</xdr:colOff>
      <xdr:row>67</xdr:row>
      <xdr:rowOff>157162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CB4337E-7070-474E-A502-7D2008E4C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123825</xdr:colOff>
      <xdr:row>48</xdr:row>
      <xdr:rowOff>23812</xdr:rowOff>
    </xdr:from>
    <xdr:to>
      <xdr:col>12</xdr:col>
      <xdr:colOff>0</xdr:colOff>
      <xdr:row>62</xdr:row>
      <xdr:rowOff>100012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ABBEB4F-F236-4173-AC28-427A4A8BE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123825</xdr:colOff>
      <xdr:row>70</xdr:row>
      <xdr:rowOff>100012</xdr:rowOff>
    </xdr:from>
    <xdr:to>
      <xdr:col>12</xdr:col>
      <xdr:colOff>0</xdr:colOff>
      <xdr:row>84</xdr:row>
      <xdr:rowOff>176212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8DA80D4-C0E5-453D-9677-E00C701A2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171450</xdr:colOff>
      <xdr:row>95</xdr:row>
      <xdr:rowOff>176212</xdr:rowOff>
    </xdr:from>
    <xdr:to>
      <xdr:col>12</xdr:col>
      <xdr:colOff>47625</xdr:colOff>
      <xdr:row>110</xdr:row>
      <xdr:rowOff>61912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C2F1CCE-83F9-43EA-906D-67FB5C24F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25</xdr:row>
      <xdr:rowOff>4762</xdr:rowOff>
    </xdr:from>
    <xdr:to>
      <xdr:col>13</xdr:col>
      <xdr:colOff>323850</xdr:colOff>
      <xdr:row>39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BC2BBE-6BB0-4E4F-A8BE-451D77E49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19050</xdr:colOff>
      <xdr:row>23</xdr:row>
      <xdr:rowOff>4762</xdr:rowOff>
    </xdr:from>
    <xdr:to>
      <xdr:col>34</xdr:col>
      <xdr:colOff>323850</xdr:colOff>
      <xdr:row>37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C39C3B-A381-453F-A92A-1FC5B512C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304800</xdr:colOff>
      <xdr:row>38</xdr:row>
      <xdr:rowOff>71437</xdr:rowOff>
    </xdr:from>
    <xdr:to>
      <xdr:col>26</xdr:col>
      <xdr:colOff>0</xdr:colOff>
      <xdr:row>52</xdr:row>
      <xdr:rowOff>147637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22FBD42-2A23-43B6-8CA6-817275EF7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9525</xdr:colOff>
      <xdr:row>38</xdr:row>
      <xdr:rowOff>42862</xdr:rowOff>
    </xdr:from>
    <xdr:to>
      <xdr:col>34</xdr:col>
      <xdr:colOff>314325</xdr:colOff>
      <xdr:row>52</xdr:row>
      <xdr:rowOff>119062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AC36BF6-42DD-4886-A122-C0EA4A6CE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0</xdr:colOff>
      <xdr:row>56</xdr:row>
      <xdr:rowOff>33337</xdr:rowOff>
    </xdr:from>
    <xdr:to>
      <xdr:col>34</xdr:col>
      <xdr:colOff>304800</xdr:colOff>
      <xdr:row>70</xdr:row>
      <xdr:rowOff>109537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2EECE7-FBDE-4BC6-A740-9628609ED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257175</xdr:colOff>
      <xdr:row>71</xdr:row>
      <xdr:rowOff>138112</xdr:rowOff>
    </xdr:from>
    <xdr:to>
      <xdr:col>25</xdr:col>
      <xdr:colOff>561975</xdr:colOff>
      <xdr:row>86</xdr:row>
      <xdr:rowOff>23812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7317DAC-630B-409F-A102-85EA2A6DB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0</xdr:colOff>
      <xdr:row>71</xdr:row>
      <xdr:rowOff>90487</xdr:rowOff>
    </xdr:from>
    <xdr:to>
      <xdr:col>34</xdr:col>
      <xdr:colOff>304800</xdr:colOff>
      <xdr:row>85</xdr:row>
      <xdr:rowOff>166687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E78972E-D42F-47FF-9064-4E82AF530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48</xdr:row>
      <xdr:rowOff>128587</xdr:rowOff>
    </xdr:from>
    <xdr:to>
      <xdr:col>9</xdr:col>
      <xdr:colOff>200025</xdr:colOff>
      <xdr:row>63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2E923E-E50C-4288-A984-4C3816427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323850</xdr:colOff>
      <xdr:row>48</xdr:row>
      <xdr:rowOff>123825</xdr:rowOff>
    </xdr:from>
    <xdr:to>
      <xdr:col>16</xdr:col>
      <xdr:colOff>485775</xdr:colOff>
      <xdr:row>63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D40D8C-B180-4A40-AB52-B5E91AFB0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323850</xdr:colOff>
      <xdr:row>65</xdr:row>
      <xdr:rowOff>14287</xdr:rowOff>
    </xdr:from>
    <xdr:to>
      <xdr:col>16</xdr:col>
      <xdr:colOff>485775</xdr:colOff>
      <xdr:row>79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3E34C07-F53D-4D0E-B4D4-CFAC5440C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65</xdr:row>
      <xdr:rowOff>23812</xdr:rowOff>
    </xdr:from>
    <xdr:to>
      <xdr:col>9</xdr:col>
      <xdr:colOff>180975</xdr:colOff>
      <xdr:row>79</xdr:row>
      <xdr:rowOff>100012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0D2681D-1B46-4227-BD78-52C1D1A80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187325</xdr:colOff>
      <xdr:row>15</xdr:row>
      <xdr:rowOff>6350</xdr:rowOff>
    </xdr:from>
    <xdr:to>
      <xdr:col>15</xdr:col>
      <xdr:colOff>492125</xdr:colOff>
      <xdr:row>29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CC8B5B-8369-450A-ABA4-424BD70CE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250825</xdr:colOff>
      <xdr:row>15</xdr:row>
      <xdr:rowOff>6350</xdr:rowOff>
    </xdr:from>
    <xdr:to>
      <xdr:col>8</xdr:col>
      <xdr:colOff>41275</xdr:colOff>
      <xdr:row>29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3FD4D5-BF14-4664-BF36-C5F0C4A00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Regression%201%2013%20April%202021.xlsx" TargetMode="External"/><Relationship Id="rId1" Type="http://schemas.openxmlformats.org/officeDocument/2006/relationships/externalLinkPath" Target="/38f5cd2f1f925cfd/Documenti/A%20Real%20Statistics%202020/Examples/Real%20Statistics%20Examples%20Regression%201%2013%20April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Reg 1"/>
      <sheetName val="Reg 2"/>
      <sheetName val="Reg 3"/>
      <sheetName val="Reg 4"/>
      <sheetName val="Reg 5"/>
      <sheetName val="Reg 6"/>
      <sheetName val="Reg 7"/>
      <sheetName val="Exp Reg"/>
      <sheetName val="Exp Reg1"/>
      <sheetName val="Exp Reg2"/>
      <sheetName val="Exp Reg3"/>
      <sheetName val="Exp Reg4"/>
      <sheetName val="Exp Reg5"/>
      <sheetName val="Pow Reg"/>
      <sheetName val="Reg T 1"/>
      <sheetName val="Reg T 1A"/>
      <sheetName val="Reg T 2"/>
      <sheetName val="Reg T 2A"/>
      <sheetName val="TReg"/>
      <sheetName val="Dem 1"/>
      <sheetName val="Dem 2"/>
      <sheetName val="Dem 3"/>
      <sheetName val="Dem 4"/>
      <sheetName val="Dem 5"/>
      <sheetName val="Dem 6"/>
      <sheetName val="Dem 7"/>
      <sheetName val="Dem 8"/>
      <sheetName val="PB"/>
      <sheetName val="Mult Reg 1"/>
      <sheetName val="Mult Reg 2"/>
      <sheetName val="Mult Reg 2A"/>
      <sheetName val="Mult Reg 2B"/>
      <sheetName val="Mult Reg 3"/>
      <sheetName val="Mult Reg 4"/>
      <sheetName val="Mult Reg 4A"/>
      <sheetName val="Mult Reg 5"/>
      <sheetName val="Mult Reg 5A"/>
      <sheetName val="Mult Reg 5B"/>
      <sheetName val="Mult Reg 5C"/>
      <sheetName val="Mult Reg 6"/>
      <sheetName val="Mult Reg 6A"/>
      <sheetName val="Mult Reg 6B"/>
      <sheetName val="Mult Reg 6C"/>
      <sheetName val="Mult Reg 7"/>
      <sheetName val="Mult Reg 8"/>
      <sheetName val="Mult Reg 8a"/>
      <sheetName val="Stepwise 1"/>
      <sheetName val="Stepwise 2"/>
      <sheetName val="Season"/>
      <sheetName val="Shapely"/>
      <sheetName val="MCorr"/>
      <sheetName val="Mult Reg Pow"/>
      <sheetName val="Mult Reg Pow 1"/>
      <sheetName val="Mult Reg Pow 2"/>
      <sheetName val="Poly Reg"/>
      <sheetName val="Poly Reg 1"/>
      <sheetName val="Poly Reg 2"/>
      <sheetName val="Poly Reg 3"/>
      <sheetName val="Poly Reg 4"/>
      <sheetName val="Log Reg"/>
      <sheetName val="Interaction Reg"/>
      <sheetName val="Slopes"/>
      <sheetName val="LAD 1"/>
      <sheetName val="LAD 2"/>
      <sheetName val="LAD 3"/>
      <sheetName val="LAD 4"/>
      <sheetName val="LAD 5"/>
      <sheetName val="Lp Reg A"/>
      <sheetName val="Lp Reg B"/>
      <sheetName val="TLS Reg"/>
      <sheetName val="Reg Anova 1"/>
      <sheetName val="Reg Anova 2"/>
      <sheetName val="Reg Anova 3"/>
      <sheetName val="Reg Anova 4"/>
      <sheetName val="Reg Anova 5"/>
      <sheetName val="Reg An3.1"/>
      <sheetName val="Reg An3.2"/>
      <sheetName val="ANOVA Match 2.5"/>
      <sheetName val="ANOVA Match 2.5A"/>
      <sheetName val="ANOVA Match 2.5B"/>
      <sheetName val="Res 1"/>
      <sheetName val="Res 2"/>
      <sheetName val="Res 3"/>
      <sheetName val="Res 4"/>
      <sheetName val="Cooks 1"/>
      <sheetName val="Cooks 2"/>
      <sheetName val="Cooks 3"/>
      <sheetName val="Reg No Const"/>
      <sheetName val="Reg No Const 1"/>
      <sheetName val="Heter 1"/>
      <sheetName val="Heter 2"/>
      <sheetName val="Heter 3"/>
      <sheetName val="Heter 4"/>
      <sheetName val="Heter 5"/>
      <sheetName val="WReg A"/>
      <sheetName val="WReg B"/>
      <sheetName val="WReg C"/>
      <sheetName val="WReg D"/>
      <sheetName val="WReg E"/>
      <sheetName val="WReg B0"/>
      <sheetName val="WReg0"/>
      <sheetName val="Robust"/>
      <sheetName val="Autocorr"/>
      <sheetName val="Runs"/>
      <sheetName val="Durbin"/>
      <sheetName val="BG"/>
      <sheetName val="FGLS 1"/>
      <sheetName val="FGLS 2"/>
      <sheetName val="OC"/>
      <sheetName val="OC 1"/>
      <sheetName val="Newey"/>
      <sheetName val="Newey 1"/>
      <sheetName val="Collinearity"/>
      <sheetName val="VIF"/>
      <sheetName val="Ridge 1"/>
      <sheetName val="Ridge 2"/>
      <sheetName val="Ridge 3"/>
      <sheetName val="LASSO"/>
      <sheetName val="Med"/>
      <sheetName val="CV"/>
      <sheetName val="DW Table 1"/>
      <sheetName val="DW Table 2"/>
      <sheetName val="DW Table 3"/>
      <sheetName val="DW Table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0">
          <cell r="B30">
            <v>-1.3236303505689102</v>
          </cell>
          <cell r="C30">
            <v>-1.6906216295848977</v>
          </cell>
          <cell r="S30">
            <v>25</v>
          </cell>
          <cell r="T30">
            <v>-1.6906216295848977</v>
          </cell>
        </row>
        <row r="31">
          <cell r="B31">
            <v>-1.0711234253885886</v>
          </cell>
          <cell r="C31">
            <v>-1.096803562093513</v>
          </cell>
          <cell r="S31">
            <v>33</v>
          </cell>
          <cell r="T31">
            <v>-1.096803562093513</v>
          </cell>
        </row>
        <row r="32">
          <cell r="B32">
            <v>-0.95698541007981308</v>
          </cell>
          <cell r="C32">
            <v>-0.74785859476330196</v>
          </cell>
          <cell r="S32">
            <v>38</v>
          </cell>
          <cell r="T32">
            <v>-0.74785859476330196</v>
          </cell>
        </row>
        <row r="33">
          <cell r="B33">
            <v>-0.85947290855377767</v>
          </cell>
          <cell r="C33">
            <v>-0.47278912099226744</v>
          </cell>
          <cell r="S33">
            <v>38</v>
          </cell>
          <cell r="T33">
            <v>-0.47278912099226744</v>
          </cell>
        </row>
        <row r="34">
          <cell r="B34">
            <v>-0.40782898942708506</v>
          </cell>
          <cell r="C34">
            <v>-0.22988411757923208</v>
          </cell>
          <cell r="S34">
            <v>43</v>
          </cell>
          <cell r="T34">
            <v>-0.22988411757923208</v>
          </cell>
        </row>
        <row r="35">
          <cell r="B35">
            <v>-0.23339821457085794</v>
          </cell>
          <cell r="C35">
            <v>0</v>
          </cell>
          <cell r="S35">
            <v>49</v>
          </cell>
          <cell r="T35">
            <v>0</v>
          </cell>
        </row>
        <row r="36">
          <cell r="B36">
            <v>0.31381862189921916</v>
          </cell>
          <cell r="C36">
            <v>0.22988411757923222</v>
          </cell>
          <cell r="S36">
            <v>51</v>
          </cell>
          <cell r="T36">
            <v>0.22988411757923222</v>
          </cell>
        </row>
        <row r="37">
          <cell r="B37">
            <v>0.79973849933219099</v>
          </cell>
          <cell r="C37">
            <v>0.47278912099226728</v>
          </cell>
          <cell r="S37">
            <v>51</v>
          </cell>
          <cell r="T37">
            <v>0.47278912099226728</v>
          </cell>
        </row>
        <row r="38">
          <cell r="B38">
            <v>0.86327382787517848</v>
          </cell>
          <cell r="C38">
            <v>0.74785859476330196</v>
          </cell>
          <cell r="S38">
            <v>55</v>
          </cell>
          <cell r="T38">
            <v>0.74785859476330196</v>
          </cell>
        </row>
        <row r="39">
          <cell r="B39">
            <v>0.95211784652177578</v>
          </cell>
          <cell r="C39">
            <v>1.096803562093513</v>
          </cell>
          <cell r="S39">
            <v>65</v>
          </cell>
          <cell r="T39">
            <v>1.096803562093513</v>
          </cell>
        </row>
        <row r="40">
          <cell r="B40">
            <v>1.8529159932154711</v>
          </cell>
          <cell r="C40">
            <v>1.6906216295848984</v>
          </cell>
          <cell r="S40">
            <v>71</v>
          </cell>
          <cell r="T40">
            <v>1.6906216295848984</v>
          </cell>
        </row>
        <row r="48">
          <cell r="A48">
            <v>54.810499624828537</v>
          </cell>
          <cell r="B48">
            <v>1.8529159932154711</v>
          </cell>
        </row>
        <row r="49">
          <cell r="A49">
            <v>42.746177132655433</v>
          </cell>
          <cell r="B49">
            <v>-0.95698541007981308</v>
          </cell>
        </row>
        <row r="50">
          <cell r="A50">
            <v>56.295169344614322</v>
          </cell>
          <cell r="B50">
            <v>-1.0711234253885886</v>
          </cell>
        </row>
        <row r="51">
          <cell r="A51">
            <v>44.672126057595207</v>
          </cell>
          <cell r="B51">
            <v>-1.3236303505689102</v>
          </cell>
        </row>
        <row r="52">
          <cell r="A52">
            <v>57.08424538797891</v>
          </cell>
          <cell r="B52">
            <v>-0.40782898942708506</v>
          </cell>
        </row>
        <row r="53">
          <cell r="A53">
            <v>41.261507412869634</v>
          </cell>
          <cell r="B53">
            <v>0.31381862189921916</v>
          </cell>
        </row>
        <row r="54">
          <cell r="A54">
            <v>21.332557116613586</v>
          </cell>
          <cell r="B54">
            <v>0.95211784652177578</v>
          </cell>
        </row>
        <row r="55">
          <cell r="A55">
            <v>34.092473285207895</v>
          </cell>
          <cell r="B55">
            <v>-0.23339821457085794</v>
          </cell>
        </row>
        <row r="56">
          <cell r="A56">
            <v>67.222618955212241</v>
          </cell>
          <cell r="B56">
            <v>0.79973849933219099</v>
          </cell>
        </row>
        <row r="57">
          <cell r="A57">
            <v>46.156795777380999</v>
          </cell>
          <cell r="B57">
            <v>0.86327382787517848</v>
          </cell>
        </row>
        <row r="58">
          <cell r="A58">
            <v>53.325829905042738</v>
          </cell>
          <cell r="B58">
            <v>-0.85947290855377767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32">
          <cell r="N32">
            <v>5</v>
          </cell>
          <cell r="O32">
            <v>-2.5794191686621275</v>
          </cell>
          <cell r="Q32">
            <v>5</v>
          </cell>
          <cell r="R32">
            <v>-0.32345100811793859</v>
          </cell>
          <cell r="T32">
            <v>5</v>
          </cell>
          <cell r="U32">
            <v>-0.35336731270605498</v>
          </cell>
        </row>
        <row r="33">
          <cell r="N33">
            <v>23</v>
          </cell>
          <cell r="O33">
            <v>6.7281881254988463</v>
          </cell>
          <cell r="Q33">
            <v>23</v>
          </cell>
          <cell r="R33">
            <v>0.84369351768774359</v>
          </cell>
          <cell r="T33">
            <v>23</v>
          </cell>
          <cell r="U33">
            <v>0.87611128018264017</v>
          </cell>
        </row>
        <row r="34">
          <cell r="N34">
            <v>25</v>
          </cell>
          <cell r="O34">
            <v>-10.015411064038815</v>
          </cell>
          <cell r="Q34">
            <v>25</v>
          </cell>
          <cell r="R34">
            <v>-1.2559008806076084</v>
          </cell>
          <cell r="T34">
            <v>25</v>
          </cell>
          <cell r="U34">
            <v>-1.3101560983825884</v>
          </cell>
        </row>
        <row r="35">
          <cell r="N35">
            <v>48</v>
          </cell>
          <cell r="O35">
            <v>-2.5668017437220101</v>
          </cell>
          <cell r="Q35">
            <v>48</v>
          </cell>
          <cell r="R35">
            <v>-0.32186882292434321</v>
          </cell>
          <cell r="T35">
            <v>48</v>
          </cell>
          <cell r="U35">
            <v>-0.43139948969891356</v>
          </cell>
        </row>
        <row r="36">
          <cell r="N36">
            <v>17</v>
          </cell>
          <cell r="O36">
            <v>9.9589856941118597</v>
          </cell>
          <cell r="Q36">
            <v>17</v>
          </cell>
          <cell r="R36">
            <v>1.2488253176250446</v>
          </cell>
          <cell r="T36">
            <v>17</v>
          </cell>
          <cell r="U36">
            <v>1.2944977248762728</v>
          </cell>
        </row>
        <row r="37">
          <cell r="N37">
            <v>8</v>
          </cell>
          <cell r="O37">
            <v>3.3051820470313658</v>
          </cell>
          <cell r="Q37">
            <v>8</v>
          </cell>
          <cell r="R37">
            <v>0.41445937834140428</v>
          </cell>
          <cell r="T37">
            <v>8</v>
          </cell>
          <cell r="U37">
            <v>0.44345901226089324</v>
          </cell>
        </row>
        <row r="38">
          <cell r="N38">
            <v>4</v>
          </cell>
          <cell r="O38">
            <v>-10.207619573893297</v>
          </cell>
          <cell r="Q38">
            <v>4</v>
          </cell>
          <cell r="R38">
            <v>-1.2800032200166485</v>
          </cell>
          <cell r="T38">
            <v>4</v>
          </cell>
          <cell r="U38">
            <v>-1.4099863361999463</v>
          </cell>
        </row>
        <row r="39">
          <cell r="N39">
            <v>26</v>
          </cell>
          <cell r="O39">
            <v>9.6127893411923537</v>
          </cell>
          <cell r="Q39">
            <v>26</v>
          </cell>
          <cell r="R39">
            <v>1.2054133895758909</v>
          </cell>
          <cell r="T39">
            <v>26</v>
          </cell>
          <cell r="U39">
            <v>1.2613493026239915</v>
          </cell>
        </row>
        <row r="40">
          <cell r="N40">
            <v>11</v>
          </cell>
          <cell r="O40">
            <v>2.189783262724859</v>
          </cell>
          <cell r="Q40">
            <v>11</v>
          </cell>
          <cell r="R40">
            <v>0.27459189746795337</v>
          </cell>
          <cell r="T40">
            <v>11</v>
          </cell>
          <cell r="U40">
            <v>0.28931010782196626</v>
          </cell>
        </row>
        <row r="41">
          <cell r="N41">
            <v>19</v>
          </cell>
          <cell r="O41">
            <v>1.2153865045741838</v>
          </cell>
          <cell r="Q41">
            <v>19</v>
          </cell>
          <cell r="R41">
            <v>0.1524056248528837</v>
          </cell>
          <cell r="T41">
            <v>19</v>
          </cell>
          <cell r="U41">
            <v>0.15776103618215834</v>
          </cell>
        </row>
        <row r="42">
          <cell r="N42">
            <v>14</v>
          </cell>
          <cell r="O42">
            <v>-8.9256155215816477</v>
          </cell>
          <cell r="Q42">
            <v>14</v>
          </cell>
          <cell r="R42">
            <v>-1.1192439653094886</v>
          </cell>
          <cell r="T42">
            <v>14</v>
          </cell>
          <cell r="U42">
            <v>-1.1669524669732534</v>
          </cell>
        </row>
        <row r="43">
          <cell r="N43">
            <v>35</v>
          </cell>
          <cell r="O43">
            <v>8.2665929882728335</v>
          </cell>
          <cell r="Q43">
            <v>35</v>
          </cell>
          <cell r="R43">
            <v>1.0366046233363364</v>
          </cell>
          <cell r="T43">
            <v>35</v>
          </cell>
          <cell r="U43">
            <v>1.1438539062603683</v>
          </cell>
        </row>
        <row r="44">
          <cell r="N44">
            <v>29</v>
          </cell>
          <cell r="O44">
            <v>-9.502609443114153</v>
          </cell>
          <cell r="Q44">
            <v>29</v>
          </cell>
          <cell r="R44">
            <v>-1.1915971787247441</v>
          </cell>
          <cell r="T44">
            <v>29</v>
          </cell>
          <cell r="U44">
            <v>-1.2624561672637942</v>
          </cell>
        </row>
        <row r="45">
          <cell r="N45">
            <v>4</v>
          </cell>
          <cell r="O45">
            <v>8.7923804261067033</v>
          </cell>
          <cell r="Q45">
            <v>4</v>
          </cell>
          <cell r="R45">
            <v>1.1025367056009348</v>
          </cell>
          <cell r="T45">
            <v>4</v>
          </cell>
          <cell r="U45">
            <v>1.2144982651184277</v>
          </cell>
        </row>
        <row r="46">
          <cell r="N46">
            <v>23</v>
          </cell>
          <cell r="O46">
            <v>-6.2718118745011537</v>
          </cell>
          <cell r="Q46">
            <v>23</v>
          </cell>
          <cell r="R46">
            <v>-0.78646537878744494</v>
          </cell>
          <cell r="T46">
            <v>23</v>
          </cell>
          <cell r="U46">
            <v>-0.81668422879101499</v>
          </cell>
        </row>
        <row r="56">
          <cell r="O56">
            <v>-10.207619573893297</v>
          </cell>
          <cell r="P56">
            <v>-1.8339146358159142</v>
          </cell>
        </row>
        <row r="57">
          <cell r="O57">
            <v>-10.015411064038815</v>
          </cell>
          <cell r="P57">
            <v>-1.2815515655446006</v>
          </cell>
        </row>
        <row r="58">
          <cell r="O58">
            <v>-9.502609443114153</v>
          </cell>
          <cell r="P58">
            <v>-0.96742156610170071</v>
          </cell>
        </row>
        <row r="59">
          <cell r="O59">
            <v>-8.9256155215816477</v>
          </cell>
          <cell r="P59">
            <v>-0.72791329088164469</v>
          </cell>
        </row>
        <row r="60">
          <cell r="O60">
            <v>-6.2718118745011537</v>
          </cell>
          <cell r="P60">
            <v>-0.52440051270804089</v>
          </cell>
        </row>
        <row r="61">
          <cell r="O61">
            <v>-2.5794191686621275</v>
          </cell>
          <cell r="P61">
            <v>-0.34069482708779553</v>
          </cell>
        </row>
        <row r="62">
          <cell r="O62">
            <v>-2.5668017437220101</v>
          </cell>
          <cell r="P62">
            <v>-0.16789400478810546</v>
          </cell>
        </row>
        <row r="63">
          <cell r="O63">
            <v>1.2153865045741838</v>
          </cell>
          <cell r="P63">
            <v>0</v>
          </cell>
        </row>
        <row r="64">
          <cell r="O64">
            <v>2.189783262724859</v>
          </cell>
          <cell r="P64">
            <v>0.16789400478810546</v>
          </cell>
        </row>
        <row r="65">
          <cell r="O65">
            <v>3.3051820470313658</v>
          </cell>
          <cell r="P65">
            <v>0.34069482708779542</v>
          </cell>
        </row>
        <row r="66">
          <cell r="O66">
            <v>6.7281881254988463</v>
          </cell>
          <cell r="P66">
            <v>0.52440051270804078</v>
          </cell>
        </row>
        <row r="67">
          <cell r="O67">
            <v>8.2665929882728335</v>
          </cell>
          <cell r="P67">
            <v>0.72791329088164458</v>
          </cell>
        </row>
        <row r="68">
          <cell r="O68">
            <v>8.7923804261067033</v>
          </cell>
          <cell r="P68">
            <v>0.96742156610170071</v>
          </cell>
        </row>
        <row r="69">
          <cell r="O69">
            <v>9.6127893411923537</v>
          </cell>
          <cell r="P69">
            <v>1.2815515655446006</v>
          </cell>
        </row>
        <row r="70">
          <cell r="O70">
            <v>9.9589856941118597</v>
          </cell>
          <cell r="P70">
            <v>1.8339146358159142</v>
          </cell>
        </row>
        <row r="80">
          <cell r="O80">
            <v>53</v>
          </cell>
          <cell r="P80">
            <v>-1.8339146358159142</v>
          </cell>
        </row>
        <row r="81">
          <cell r="O81">
            <v>58</v>
          </cell>
          <cell r="P81">
            <v>-1.2815515655446006</v>
          </cell>
        </row>
        <row r="82">
          <cell r="O82">
            <v>60</v>
          </cell>
          <cell r="P82">
            <v>-0.96742156610170071</v>
          </cell>
        </row>
        <row r="83">
          <cell r="O83">
            <v>65</v>
          </cell>
          <cell r="P83">
            <v>-0.72791329088164469</v>
          </cell>
        </row>
        <row r="84">
          <cell r="O84">
            <v>68</v>
          </cell>
          <cell r="P84">
            <v>-0.52440051270804089</v>
          </cell>
        </row>
        <row r="85">
          <cell r="O85">
            <v>72</v>
          </cell>
          <cell r="P85">
            <v>-0.34069482708779553</v>
          </cell>
        </row>
        <row r="86">
          <cell r="O86">
            <v>73</v>
          </cell>
          <cell r="P86">
            <v>-0.16789400478810546</v>
          </cell>
        </row>
        <row r="87">
          <cell r="O87">
            <v>75</v>
          </cell>
          <cell r="P87">
            <v>0</v>
          </cell>
        </row>
        <row r="88">
          <cell r="O88">
            <v>78</v>
          </cell>
          <cell r="P88">
            <v>0.16789400478810546</v>
          </cell>
        </row>
        <row r="89">
          <cell r="O89">
            <v>79</v>
          </cell>
          <cell r="P89">
            <v>0.34069482708779542</v>
          </cell>
        </row>
        <row r="90">
          <cell r="O90">
            <v>80</v>
          </cell>
          <cell r="P90">
            <v>0.52440051270804078</v>
          </cell>
        </row>
        <row r="91">
          <cell r="O91">
            <v>81</v>
          </cell>
          <cell r="P91">
            <v>0.72791329088164458</v>
          </cell>
        </row>
        <row r="92">
          <cell r="O92">
            <v>84</v>
          </cell>
          <cell r="P92">
            <v>0.96742156610170071</v>
          </cell>
        </row>
        <row r="93">
          <cell r="O93">
            <v>85</v>
          </cell>
          <cell r="P93">
            <v>1.2815515655446006</v>
          </cell>
        </row>
        <row r="94">
          <cell r="O94">
            <v>92</v>
          </cell>
          <cell r="P94">
            <v>1.8339146358159142</v>
          </cell>
        </row>
        <row r="104">
          <cell r="O104">
            <v>-4.4098569762515689</v>
          </cell>
          <cell r="P104">
            <v>-1.8339146358159142</v>
          </cell>
        </row>
        <row r="105">
          <cell r="O105">
            <v>-3.9547885483193022</v>
          </cell>
          <cell r="P105">
            <v>-1.2815515655446006</v>
          </cell>
        </row>
        <row r="106">
          <cell r="O106">
            <v>-3.6074996744649384</v>
          </cell>
          <cell r="P106">
            <v>-0.96742156610170071</v>
          </cell>
        </row>
        <row r="107">
          <cell r="O107">
            <v>-3.0521593017915123</v>
          </cell>
          <cell r="P107">
            <v>-0.72791329088164469</v>
          </cell>
        </row>
        <row r="108">
          <cell r="O108">
            <v>-2.9181511633249473</v>
          </cell>
          <cell r="P108">
            <v>-0.52440051270804089</v>
          </cell>
        </row>
        <row r="109">
          <cell r="O109">
            <v>-0.80323912920398621</v>
          </cell>
          <cell r="P109">
            <v>-0.34069482708779553</v>
          </cell>
        </row>
        <row r="110">
          <cell r="O110">
            <v>-0.48341021558419511</v>
          </cell>
          <cell r="P110">
            <v>-0.16789400478810546</v>
          </cell>
        </row>
        <row r="111">
          <cell r="O111">
            <v>0.58993854401092605</v>
          </cell>
          <cell r="P111">
            <v>0</v>
          </cell>
        </row>
        <row r="112">
          <cell r="O112">
            <v>0.87201107950729451</v>
          </cell>
          <cell r="P112">
            <v>0.16789400478810546</v>
          </cell>
        </row>
        <row r="113">
          <cell r="O113">
            <v>1.1652422147908958</v>
          </cell>
          <cell r="P113">
            <v>0.34069482708779542</v>
          </cell>
        </row>
        <row r="114">
          <cell r="O114">
            <v>2.4519555167106906</v>
          </cell>
          <cell r="P114">
            <v>0.52440051270804078</v>
          </cell>
        </row>
        <row r="115">
          <cell r="O115">
            <v>2.6289915595077131</v>
          </cell>
          <cell r="P115">
            <v>0.72791329088164458</v>
          </cell>
        </row>
        <row r="116">
          <cell r="O116">
            <v>3.1304940898048206</v>
          </cell>
          <cell r="P116">
            <v>0.96742156610170071</v>
          </cell>
        </row>
        <row r="117">
          <cell r="O117">
            <v>4.0931940220702412</v>
          </cell>
          <cell r="P117">
            <v>1.2815515655446006</v>
          </cell>
        </row>
        <row r="118">
          <cell r="O118">
            <v>4.7432418796866473</v>
          </cell>
          <cell r="P118">
            <v>1.8339146358159142</v>
          </cell>
        </row>
      </sheetData>
      <sheetData sheetId="83">
        <row r="27">
          <cell r="S27">
            <v>7</v>
          </cell>
          <cell r="T27">
            <v>10.189500375171463</v>
          </cell>
          <cell r="V27">
            <v>7</v>
          </cell>
          <cell r="W27">
            <v>0.72498805947326206</v>
          </cell>
          <cell r="Y27">
            <v>0.77626092500939581</v>
          </cell>
          <cell r="Z27">
            <v>65</v>
          </cell>
        </row>
        <row r="28">
          <cell r="S28">
            <v>3</v>
          </cell>
          <cell r="T28">
            <v>-4.7461771326554327</v>
          </cell>
          <cell r="V28">
            <v>3</v>
          </cell>
          <cell r="W28">
            <v>-0.33769288214608184</v>
          </cell>
          <cell r="Y28">
            <v>-0.40091962202771336</v>
          </cell>
          <cell r="Z28">
            <v>38</v>
          </cell>
        </row>
        <row r="29">
          <cell r="S29">
            <v>5</v>
          </cell>
          <cell r="T29">
            <v>-5.2951693446143224</v>
          </cell>
          <cell r="V29">
            <v>5</v>
          </cell>
          <cell r="W29">
            <v>-0.37675395322507593</v>
          </cell>
          <cell r="Y29">
            <v>-0.44873662056771335</v>
          </cell>
          <cell r="Z29">
            <v>51</v>
          </cell>
        </row>
        <row r="30">
          <cell r="S30">
            <v>8</v>
          </cell>
          <cell r="T30">
            <v>-6.6721260575952073</v>
          </cell>
          <cell r="V30">
            <v>8</v>
          </cell>
          <cell r="W30">
            <v>-0.47472511359277891</v>
          </cell>
          <cell r="Y30">
            <v>-0.55452191252345118</v>
          </cell>
          <cell r="Z30">
            <v>38</v>
          </cell>
        </row>
        <row r="31">
          <cell r="B31">
            <v>25</v>
          </cell>
          <cell r="C31">
            <v>-1.6906216295848977</v>
          </cell>
          <cell r="S31">
            <v>9</v>
          </cell>
          <cell r="T31">
            <v>-2.0842453879789105</v>
          </cell>
          <cell r="V31">
            <v>9</v>
          </cell>
          <cell r="W31">
            <v>-0.14829510414258162</v>
          </cell>
          <cell r="Y31">
            <v>-0.17085594259939102</v>
          </cell>
          <cell r="Z31">
            <v>55</v>
          </cell>
        </row>
        <row r="32">
          <cell r="B32">
            <v>33</v>
          </cell>
          <cell r="C32">
            <v>-1.096803562093513</v>
          </cell>
          <cell r="S32">
            <v>5</v>
          </cell>
          <cell r="T32">
            <v>1.7384925871303665</v>
          </cell>
          <cell r="V32">
            <v>5</v>
          </cell>
          <cell r="W32">
            <v>0.12369461904368265</v>
          </cell>
          <cell r="Y32">
            <v>0.13147122406662365</v>
          </cell>
          <cell r="Z32">
            <v>43</v>
          </cell>
        </row>
        <row r="33">
          <cell r="B33">
            <v>38</v>
          </cell>
          <cell r="C33">
            <v>-0.74785859476330196</v>
          </cell>
          <cell r="S33">
            <v>4</v>
          </cell>
          <cell r="T33">
            <v>3.6674428833864141</v>
          </cell>
          <cell r="V33">
            <v>4</v>
          </cell>
          <cell r="W33">
            <v>0.26094039956405612</v>
          </cell>
          <cell r="Y33">
            <v>0.39888040416573833</v>
          </cell>
          <cell r="Z33">
            <v>25</v>
          </cell>
        </row>
        <row r="34">
          <cell r="B34">
            <v>38</v>
          </cell>
          <cell r="C34">
            <v>-0.47278912099226744</v>
          </cell>
          <cell r="S34">
            <v>2</v>
          </cell>
          <cell r="T34">
            <v>-1.0924732852078947</v>
          </cell>
          <cell r="V34">
            <v>2</v>
          </cell>
          <cell r="W34">
            <v>-7.7730021876163222E-2</v>
          </cell>
          <cell r="Y34">
            <v>-9.7779885651430545E-2</v>
          </cell>
          <cell r="Z34">
            <v>33</v>
          </cell>
        </row>
        <row r="35">
          <cell r="B35">
            <v>43</v>
          </cell>
          <cell r="C35">
            <v>-0.22988411757923208</v>
          </cell>
          <cell r="S35">
            <v>8</v>
          </cell>
          <cell r="T35">
            <v>3.7773810447877594</v>
          </cell>
          <cell r="V35">
            <v>8</v>
          </cell>
          <cell r="W35">
            <v>0.26876255485742384</v>
          </cell>
          <cell r="Y35">
            <v>0.33504257588057895</v>
          </cell>
          <cell r="Z35">
            <v>71</v>
          </cell>
        </row>
        <row r="36">
          <cell r="B36">
            <v>49</v>
          </cell>
          <cell r="C36">
            <v>0</v>
          </cell>
          <cell r="S36">
            <v>6</v>
          </cell>
          <cell r="T36">
            <v>4.8432042226190006</v>
          </cell>
          <cell r="V36">
            <v>6</v>
          </cell>
          <cell r="W36">
            <v>0.34459640823460619</v>
          </cell>
          <cell r="Y36">
            <v>0.36166007666644429</v>
          </cell>
          <cell r="Z36">
            <v>51</v>
          </cell>
        </row>
        <row r="37">
          <cell r="B37">
            <v>51</v>
          </cell>
          <cell r="C37">
            <v>0.22988411757923222</v>
          </cell>
          <cell r="S37">
            <v>9</v>
          </cell>
          <cell r="T37">
            <v>-4.3258299050427382</v>
          </cell>
          <cell r="V37">
            <v>9</v>
          </cell>
          <cell r="W37">
            <v>-0.30778496619031398</v>
          </cell>
          <cell r="Y37">
            <v>-0.36006771891297884</v>
          </cell>
          <cell r="Z37">
            <v>49</v>
          </cell>
        </row>
        <row r="38">
          <cell r="B38">
            <v>51</v>
          </cell>
          <cell r="C38">
            <v>0.47278912099226728</v>
          </cell>
        </row>
        <row r="39">
          <cell r="B39">
            <v>55</v>
          </cell>
          <cell r="C39">
            <v>0.74785859476330196</v>
          </cell>
        </row>
        <row r="40">
          <cell r="B40">
            <v>65</v>
          </cell>
          <cell r="C40">
            <v>1.096803562093513</v>
          </cell>
        </row>
        <row r="41">
          <cell r="B41">
            <v>71</v>
          </cell>
          <cell r="C41">
            <v>1.6906216295848984</v>
          </cell>
        </row>
        <row r="60">
          <cell r="S60">
            <v>5</v>
          </cell>
          <cell r="T60">
            <v>10.189500375171463</v>
          </cell>
          <cell r="V60">
            <v>5</v>
          </cell>
          <cell r="W60">
            <v>0.72498805947326206</v>
          </cell>
          <cell r="Y60">
            <v>5</v>
          </cell>
          <cell r="Z60">
            <v>0.72498805947326206</v>
          </cell>
        </row>
        <row r="61">
          <cell r="S61">
            <v>7</v>
          </cell>
          <cell r="T61">
            <v>-4.7461771326554327</v>
          </cell>
          <cell r="V61">
            <v>7</v>
          </cell>
          <cell r="W61">
            <v>-0.33769288214608184</v>
          </cell>
          <cell r="Y61">
            <v>7</v>
          </cell>
          <cell r="Z61">
            <v>-0.33769288214608184</v>
          </cell>
        </row>
        <row r="62">
          <cell r="S62">
            <v>8</v>
          </cell>
          <cell r="T62">
            <v>-5.2951693446143224</v>
          </cell>
          <cell r="V62">
            <v>8</v>
          </cell>
          <cell r="W62">
            <v>-0.37675395322507593</v>
          </cell>
          <cell r="Y62">
            <v>8</v>
          </cell>
          <cell r="Z62">
            <v>-0.37675395322507593</v>
          </cell>
        </row>
        <row r="63">
          <cell r="S63">
            <v>1</v>
          </cell>
          <cell r="T63">
            <v>-6.6721260575952073</v>
          </cell>
          <cell r="V63">
            <v>1</v>
          </cell>
          <cell r="W63">
            <v>-0.47472511359277891</v>
          </cell>
          <cell r="Y63">
            <v>1</v>
          </cell>
          <cell r="Z63">
            <v>-0.47472511359277891</v>
          </cell>
        </row>
        <row r="64">
          <cell r="S64">
            <v>3</v>
          </cell>
          <cell r="T64">
            <v>-2.0842453879789105</v>
          </cell>
          <cell r="V64">
            <v>3</v>
          </cell>
          <cell r="W64">
            <v>-0.14829510414258162</v>
          </cell>
          <cell r="Y64">
            <v>3</v>
          </cell>
          <cell r="Z64">
            <v>-0.14829510414258162</v>
          </cell>
        </row>
        <row r="65">
          <cell r="S65">
            <v>4</v>
          </cell>
          <cell r="T65">
            <v>1.7384925871303665</v>
          </cell>
          <cell r="V65">
            <v>4</v>
          </cell>
          <cell r="W65">
            <v>0.12369461904368265</v>
          </cell>
          <cell r="Y65">
            <v>4</v>
          </cell>
          <cell r="Z65">
            <v>0.12369461904368265</v>
          </cell>
        </row>
        <row r="66">
          <cell r="S66">
            <v>0</v>
          </cell>
          <cell r="T66">
            <v>3.6674428833864141</v>
          </cell>
          <cell r="V66">
            <v>0</v>
          </cell>
          <cell r="W66">
            <v>0.26094039956405612</v>
          </cell>
          <cell r="Y66">
            <v>0</v>
          </cell>
          <cell r="Z66">
            <v>0.26094039956405612</v>
          </cell>
        </row>
        <row r="67">
          <cell r="S67">
            <v>6</v>
          </cell>
          <cell r="T67">
            <v>-1.0924732852078947</v>
          </cell>
          <cell r="V67">
            <v>6</v>
          </cell>
          <cell r="W67">
            <v>-7.7730021876163222E-2</v>
          </cell>
          <cell r="Y67">
            <v>6</v>
          </cell>
          <cell r="Z67">
            <v>-7.7730021876163222E-2</v>
          </cell>
        </row>
        <row r="68">
          <cell r="S68">
            <v>7</v>
          </cell>
          <cell r="T68">
            <v>3.7773810447877594</v>
          </cell>
          <cell r="V68">
            <v>7</v>
          </cell>
          <cell r="W68">
            <v>0.26876255485742384</v>
          </cell>
          <cell r="Y68">
            <v>7</v>
          </cell>
          <cell r="Z68">
            <v>0.26876255485742384</v>
          </cell>
        </row>
        <row r="69">
          <cell r="S69">
            <v>4</v>
          </cell>
          <cell r="T69">
            <v>4.8432042226190006</v>
          </cell>
          <cell r="V69">
            <v>4</v>
          </cell>
          <cell r="W69">
            <v>0.34459640823460619</v>
          </cell>
          <cell r="Y69">
            <v>4</v>
          </cell>
          <cell r="Z69">
            <v>0.34459640823460619</v>
          </cell>
        </row>
        <row r="70">
          <cell r="S70">
            <v>2</v>
          </cell>
          <cell r="T70">
            <v>-4.3258299050427382</v>
          </cell>
          <cell r="V70">
            <v>2</v>
          </cell>
          <cell r="W70">
            <v>-0.30778496619031398</v>
          </cell>
          <cell r="Y70">
            <v>2</v>
          </cell>
          <cell r="Z70">
            <v>-0.30778496619031398</v>
          </cell>
        </row>
      </sheetData>
      <sheetData sheetId="84"/>
      <sheetData sheetId="85"/>
      <sheetData sheetId="86">
        <row r="5">
          <cell r="B5" t="str">
            <v>Life Exp</v>
          </cell>
        </row>
        <row r="6">
          <cell r="A6">
            <v>5</v>
          </cell>
          <cell r="B6">
            <v>80</v>
          </cell>
        </row>
        <row r="7">
          <cell r="A7">
            <v>23</v>
          </cell>
          <cell r="B7">
            <v>78</v>
          </cell>
        </row>
        <row r="8">
          <cell r="A8">
            <v>25</v>
          </cell>
          <cell r="B8">
            <v>60</v>
          </cell>
        </row>
        <row r="9">
          <cell r="A9">
            <v>48</v>
          </cell>
          <cell r="B9">
            <v>53</v>
          </cell>
        </row>
        <row r="10">
          <cell r="A10">
            <v>17</v>
          </cell>
          <cell r="B10">
            <v>85</v>
          </cell>
        </row>
        <row r="11">
          <cell r="A11">
            <v>8</v>
          </cell>
          <cell r="B11">
            <v>84</v>
          </cell>
        </row>
        <row r="12">
          <cell r="A12">
            <v>4</v>
          </cell>
          <cell r="B12">
            <v>73</v>
          </cell>
        </row>
        <row r="13">
          <cell r="A13">
            <v>26</v>
          </cell>
          <cell r="B13">
            <v>79</v>
          </cell>
        </row>
        <row r="14">
          <cell r="A14">
            <v>11</v>
          </cell>
          <cell r="B14">
            <v>81</v>
          </cell>
        </row>
        <row r="15">
          <cell r="A15">
            <v>19</v>
          </cell>
          <cell r="B15">
            <v>75</v>
          </cell>
        </row>
        <row r="16">
          <cell r="A16">
            <v>14</v>
          </cell>
          <cell r="B16">
            <v>68</v>
          </cell>
        </row>
        <row r="17">
          <cell r="A17">
            <v>35</v>
          </cell>
          <cell r="B17">
            <v>72</v>
          </cell>
        </row>
        <row r="18">
          <cell r="A18">
            <v>29</v>
          </cell>
          <cell r="B18">
            <v>58</v>
          </cell>
        </row>
        <row r="19">
          <cell r="A19">
            <v>4</v>
          </cell>
          <cell r="B19">
            <v>92</v>
          </cell>
        </row>
        <row r="20">
          <cell r="A20">
            <v>23</v>
          </cell>
          <cell r="B20">
            <v>65</v>
          </cell>
        </row>
        <row r="28">
          <cell r="B28" t="str">
            <v>Life Exp</v>
          </cell>
        </row>
        <row r="29">
          <cell r="A29">
            <v>5</v>
          </cell>
          <cell r="B29">
            <v>80</v>
          </cell>
        </row>
        <row r="30">
          <cell r="A30">
            <v>23</v>
          </cell>
          <cell r="B30">
            <v>78</v>
          </cell>
        </row>
        <row r="31">
          <cell r="A31">
            <v>25</v>
          </cell>
          <cell r="B31">
            <v>60</v>
          </cell>
        </row>
        <row r="32">
          <cell r="A32">
            <v>48</v>
          </cell>
          <cell r="B32">
            <v>83</v>
          </cell>
        </row>
        <row r="33">
          <cell r="A33">
            <v>17</v>
          </cell>
          <cell r="B33">
            <v>85</v>
          </cell>
        </row>
        <row r="34">
          <cell r="A34">
            <v>8</v>
          </cell>
          <cell r="B34">
            <v>84</v>
          </cell>
        </row>
        <row r="35">
          <cell r="A35">
            <v>4</v>
          </cell>
          <cell r="B35">
            <v>73</v>
          </cell>
        </row>
        <row r="36">
          <cell r="A36">
            <v>26</v>
          </cell>
          <cell r="B36">
            <v>79</v>
          </cell>
        </row>
        <row r="37">
          <cell r="A37">
            <v>11</v>
          </cell>
          <cell r="B37">
            <v>81</v>
          </cell>
        </row>
        <row r="38">
          <cell r="A38">
            <v>19</v>
          </cell>
          <cell r="B38">
            <v>75</v>
          </cell>
        </row>
        <row r="39">
          <cell r="A39">
            <v>14</v>
          </cell>
          <cell r="B39">
            <v>68</v>
          </cell>
        </row>
        <row r="40">
          <cell r="A40">
            <v>35</v>
          </cell>
          <cell r="B40">
            <v>72</v>
          </cell>
        </row>
        <row r="41">
          <cell r="A41">
            <v>29</v>
          </cell>
          <cell r="B41">
            <v>58</v>
          </cell>
        </row>
        <row r="42">
          <cell r="A42">
            <v>4</v>
          </cell>
          <cell r="B42">
            <v>92</v>
          </cell>
        </row>
        <row r="43">
          <cell r="A43">
            <v>23</v>
          </cell>
          <cell r="B43">
            <v>65</v>
          </cell>
        </row>
        <row r="66">
          <cell r="T66" t="str">
            <v>RStudent</v>
          </cell>
          <cell r="W66" t="str">
            <v>RStudent</v>
          </cell>
        </row>
        <row r="67">
          <cell r="S67">
            <v>5</v>
          </cell>
          <cell r="T67">
            <v>-0.34114668806182424</v>
          </cell>
          <cell r="V67">
            <v>5</v>
          </cell>
          <cell r="W67">
            <v>0.14623230177453703</v>
          </cell>
        </row>
        <row r="68">
          <cell r="S68">
            <v>23</v>
          </cell>
          <cell r="T68">
            <v>0.8677478429535036</v>
          </cell>
          <cell r="V68">
            <v>23</v>
          </cell>
          <cell r="W68">
            <v>0.41656011578665819</v>
          </cell>
        </row>
        <row r="69">
          <cell r="S69">
            <v>25</v>
          </cell>
          <cell r="T69">
            <v>-1.3511137768141768</v>
          </cell>
          <cell r="V69">
            <v>25</v>
          </cell>
          <cell r="W69">
            <v>-2.0878910978328102</v>
          </cell>
        </row>
        <row r="70">
          <cell r="S70">
            <v>48</v>
          </cell>
          <cell r="T70">
            <v>-0.41747423579741882</v>
          </cell>
          <cell r="V70">
            <v>48</v>
          </cell>
          <cell r="W70">
            <v>3.0335704242792341</v>
          </cell>
        </row>
        <row r="71">
          <cell r="S71">
            <v>17</v>
          </cell>
          <cell r="T71">
            <v>1.3325597725103162</v>
          </cell>
          <cell r="V71">
            <v>17</v>
          </cell>
          <cell r="W71">
            <v>1.1745697221543929</v>
          </cell>
        </row>
        <row r="72">
          <cell r="S72">
            <v>8</v>
          </cell>
          <cell r="T72">
            <v>0.42932126412379101</v>
          </cell>
          <cell r="V72">
            <v>8</v>
          </cell>
          <cell r="W72">
            <v>0.76700036126600379</v>
          </cell>
        </row>
        <row r="73">
          <cell r="S73">
            <v>4</v>
          </cell>
          <cell r="T73">
            <v>-1.4718841811600343</v>
          </cell>
          <cell r="V73">
            <v>4</v>
          </cell>
          <cell r="W73">
            <v>-0.8359285807354262</v>
          </cell>
        </row>
        <row r="74">
          <cell r="S74">
            <v>26</v>
          </cell>
          <cell r="T74">
            <v>1.2936066624599454</v>
          </cell>
          <cell r="V74">
            <v>26</v>
          </cell>
          <cell r="W74">
            <v>0.64172189954042136</v>
          </cell>
        </row>
        <row r="75">
          <cell r="S75">
            <v>11</v>
          </cell>
          <cell r="T75">
            <v>0.27885932646467648</v>
          </cell>
          <cell r="V75">
            <v>11</v>
          </cell>
          <cell r="W75">
            <v>0.44909462967616182</v>
          </cell>
        </row>
        <row r="76">
          <cell r="S76">
            <v>19</v>
          </cell>
          <cell r="T76">
            <v>0.1517172019269904</v>
          </cell>
          <cell r="V76">
            <v>19</v>
          </cell>
          <cell r="W76">
            <v>-7.8160390167444527E-2</v>
          </cell>
        </row>
        <row r="77">
          <cell r="S77">
            <v>14</v>
          </cell>
          <cell r="T77">
            <v>-1.1849512188942048</v>
          </cell>
          <cell r="V77">
            <v>14</v>
          </cell>
          <cell r="W77">
            <v>-1.1651995306055807</v>
          </cell>
        </row>
        <row r="78">
          <cell r="S78">
            <v>35</v>
          </cell>
          <cell r="T78">
            <v>1.1588420374683235</v>
          </cell>
          <cell r="V78">
            <v>35</v>
          </cell>
          <cell r="W78">
            <v>1.3696739817148742E-2</v>
          </cell>
        </row>
        <row r="79">
          <cell r="S79">
            <v>29</v>
          </cell>
          <cell r="T79">
            <v>-1.2949003726146766</v>
          </cell>
          <cell r="V79">
            <v>29</v>
          </cell>
          <cell r="W79">
            <v>-2.3634766178487125</v>
          </cell>
        </row>
        <row r="80">
          <cell r="S80">
            <v>4</v>
          </cell>
          <cell r="T80">
            <v>1.2392735154674501</v>
          </cell>
          <cell r="V80">
            <v>4</v>
          </cell>
          <cell r="W80">
            <v>1.9646219279288331</v>
          </cell>
        </row>
        <row r="81">
          <cell r="S81">
            <v>23</v>
          </cell>
          <cell r="T81">
            <v>-0.80558236972443698</v>
          </cell>
          <cell r="V81">
            <v>23</v>
          </cell>
          <cell r="W81">
            <v>-1.294749553741537</v>
          </cell>
        </row>
      </sheetData>
      <sheetData sheetId="87"/>
      <sheetData sheetId="88">
        <row r="3">
          <cell r="J3" t="str">
            <v>Residual</v>
          </cell>
          <cell r="L3" t="str">
            <v>SResidual</v>
          </cell>
        </row>
        <row r="4">
          <cell r="I4">
            <v>54.810499624828587</v>
          </cell>
          <cell r="J4">
            <v>10.189500375171413</v>
          </cell>
          <cell r="L4">
            <v>1.7305289072382328</v>
          </cell>
        </row>
        <row r="5">
          <cell r="I5">
            <v>42.746177132655426</v>
          </cell>
          <cell r="J5">
            <v>-4.7461771326554256</v>
          </cell>
          <cell r="L5">
            <v>-0.80606471608232444</v>
          </cell>
        </row>
        <row r="6">
          <cell r="I6">
            <v>56.295169344614344</v>
          </cell>
          <cell r="J6">
            <v>-5.2951693446143437</v>
          </cell>
          <cell r="L6">
            <v>-0.89930254499084783</v>
          </cell>
        </row>
        <row r="7">
          <cell r="I7">
            <v>44.672126057595285</v>
          </cell>
          <cell r="J7">
            <v>-6.6721260575952854</v>
          </cell>
          <cell r="L7">
            <v>-1.1331573276684697</v>
          </cell>
        </row>
        <row r="8">
          <cell r="I8">
            <v>57.084245387978996</v>
          </cell>
          <cell r="J8">
            <v>-2.0842453879789957</v>
          </cell>
          <cell r="L8">
            <v>-0.3539768154348728</v>
          </cell>
        </row>
        <row r="9">
          <cell r="I9">
            <v>41.261507412869676</v>
          </cell>
          <cell r="J9">
            <v>1.7384925871303238</v>
          </cell>
          <cell r="L9">
            <v>0.2952560543968572</v>
          </cell>
        </row>
        <row r="10">
          <cell r="I10">
            <v>21.332557116613632</v>
          </cell>
          <cell r="J10">
            <v>3.6674428833863679</v>
          </cell>
          <cell r="L10">
            <v>0.62285840244041202</v>
          </cell>
        </row>
        <row r="11">
          <cell r="I11">
            <v>34.092473285207895</v>
          </cell>
          <cell r="J11">
            <v>-1.0924732852078947</v>
          </cell>
          <cell r="L11">
            <v>-0.18553967621851886</v>
          </cell>
        </row>
        <row r="12">
          <cell r="I12">
            <v>67.222618955212283</v>
          </cell>
          <cell r="J12">
            <v>3.7773810447877167</v>
          </cell>
          <cell r="L12">
            <v>0.64152969733306831</v>
          </cell>
        </row>
        <row r="13">
          <cell r="I13">
            <v>46.156795777381042</v>
          </cell>
          <cell r="J13">
            <v>4.843204222618958</v>
          </cell>
          <cell r="L13">
            <v>0.82254326535214306</v>
          </cell>
        </row>
        <row r="14">
          <cell r="I14">
            <v>53.325829905042831</v>
          </cell>
          <cell r="J14">
            <v>-4.3258299050428306</v>
          </cell>
          <cell r="L14">
            <v>-0.73467524636567916</v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3FDB2-9989-45A7-9557-2EDFFEB6B3F0}">
  <sheetPr codeName="Sheet1"/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129</v>
      </c>
    </row>
    <row r="2" spans="1:13" x14ac:dyDescent="0.35">
      <c r="A2" t="s">
        <v>132</v>
      </c>
    </row>
    <row r="4" spans="1:13" x14ac:dyDescent="0.35">
      <c r="A4" t="s">
        <v>130</v>
      </c>
      <c r="B4" s="86">
        <v>45484</v>
      </c>
    </row>
    <row r="6" spans="1:13" x14ac:dyDescent="0.35">
      <c r="A6" s="42" t="s">
        <v>131</v>
      </c>
    </row>
    <row r="10" spans="1:13" ht="18.5" x14ac:dyDescent="0.45">
      <c r="M10" s="8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A0933-8759-4262-A115-0A3161738EEB}">
  <sheetPr codeName="Sheet91"/>
  <dimension ref="A1:AC58"/>
  <sheetViews>
    <sheetView workbookViewId="0"/>
  </sheetViews>
  <sheetFormatPr defaultRowHeight="14.5" x14ac:dyDescent="0.35"/>
  <cols>
    <col min="1" max="3" width="8.26953125" customWidth="1"/>
    <col min="4" max="4" width="5.54296875" customWidth="1"/>
    <col min="5" max="10" width="5.81640625" customWidth="1"/>
    <col min="11" max="11" width="6.54296875" customWidth="1"/>
    <col min="12" max="12" width="5.453125" customWidth="1"/>
    <col min="14" max="14" width="5.7265625" customWidth="1"/>
    <col min="16" max="16" width="5.81640625" customWidth="1"/>
  </cols>
  <sheetData>
    <row r="1" spans="1:29" x14ac:dyDescent="0.35">
      <c r="A1" s="1" t="s">
        <v>0</v>
      </c>
    </row>
    <row r="3" spans="1:29" ht="16.5" x14ac:dyDescent="0.35">
      <c r="A3" s="33" t="s">
        <v>31</v>
      </c>
      <c r="B3" s="33" t="s">
        <v>32</v>
      </c>
      <c r="C3" s="33" t="s">
        <v>33</v>
      </c>
      <c r="E3" s="63" t="s">
        <v>4</v>
      </c>
      <c r="F3" s="63"/>
      <c r="G3" s="63"/>
      <c r="I3" s="4" t="s">
        <v>5</v>
      </c>
      <c r="K3" s="4" t="s">
        <v>6</v>
      </c>
      <c r="M3" s="5" t="s">
        <v>7</v>
      </c>
      <c r="N3" s="4"/>
      <c r="O3" s="5" t="s">
        <v>8</v>
      </c>
      <c r="Q3" t="s">
        <v>9</v>
      </c>
      <c r="AC3" s="4" t="s">
        <v>118</v>
      </c>
    </row>
    <row r="4" spans="1:29" x14ac:dyDescent="0.35">
      <c r="A4" s="4">
        <v>7</v>
      </c>
      <c r="B4" s="4">
        <v>5</v>
      </c>
      <c r="C4" s="4">
        <v>65</v>
      </c>
      <c r="E4" s="7">
        <v>1</v>
      </c>
      <c r="F4" s="6">
        <f t="shared" ref="F4:G14" si="0">A4</f>
        <v>7</v>
      </c>
      <c r="G4" s="8">
        <f t="shared" si="0"/>
        <v>5</v>
      </c>
      <c r="I4" s="9">
        <f t="shared" ref="I4:I14" si="1">C4</f>
        <v>65</v>
      </c>
      <c r="K4" s="10">
        <f t="array" ref="K4:K6">MMULT(E17:G19,MMULT(TRANSPOSE(E4:G14),I4:I14))</f>
        <v>1.7514036585681367</v>
      </c>
      <c r="M4" s="12">
        <f t="array" ref="M4:M14">MMULT(E4:G14,K4:K6)</f>
        <v>54.810499624828537</v>
      </c>
      <c r="O4" s="10">
        <f>I4-M4</f>
        <v>10.189500375171463</v>
      </c>
      <c r="Q4" s="15">
        <f t="array" ref="Q4:AA14">MMULT(MMULT(E4:G14,E17:G19),TRANSPOSE(E4:G14))</f>
        <v>0.12773939817330332</v>
      </c>
      <c r="R4" s="16">
        <v>6.8695179694170633E-2</v>
      </c>
      <c r="S4" s="16">
        <v>0.13418199694688096</v>
      </c>
      <c r="T4" s="16">
        <v>7.9562213770084489E-2</v>
      </c>
      <c r="U4" s="16">
        <v>0.13927915340629765</v>
      </c>
      <c r="V4" s="16">
        <v>6.2252580920592965E-2</v>
      </c>
      <c r="W4" s="16">
        <v>-3.3429066728764195E-2</v>
      </c>
      <c r="X4" s="16">
        <v>2.6960594064529456E-2</v>
      </c>
      <c r="Y4" s="16">
        <v>0.18745633780951648</v>
      </c>
      <c r="Z4" s="16">
        <v>8.6004812543662157E-2</v>
      </c>
      <c r="AA4" s="17">
        <v>0.12129679939972565</v>
      </c>
      <c r="AB4">
        <v>1</v>
      </c>
      <c r="AC4" s="10">
        <f t="array" ref="AC4:AC14">O4:O14/SQRT(O19*(1-INDEX(Q4:AA14,AB4:AB14,AB4:AB14)))</f>
        <v>1.8529159932154711</v>
      </c>
    </row>
    <row r="5" spans="1:29" x14ac:dyDescent="0.35">
      <c r="A5" s="4">
        <v>3</v>
      </c>
      <c r="B5" s="4">
        <v>7</v>
      </c>
      <c r="C5" s="4">
        <v>38</v>
      </c>
      <c r="E5" s="23">
        <v>1</v>
      </c>
      <c r="F5" s="4">
        <f t="shared" si="0"/>
        <v>3</v>
      </c>
      <c r="G5" s="24">
        <f t="shared" si="0"/>
        <v>7</v>
      </c>
      <c r="I5" s="25">
        <f t="shared" si="1"/>
        <v>38</v>
      </c>
      <c r="K5" s="26">
        <v>4.8952883645113623</v>
      </c>
      <c r="M5" s="13">
        <v>42.746177132655433</v>
      </c>
      <c r="O5" s="26">
        <f t="shared" ref="O5:O14" si="2">I5-M5</f>
        <v>-4.7461771326554327</v>
      </c>
      <c r="Q5" s="18">
        <v>6.8695179694170494E-2</v>
      </c>
      <c r="R5">
        <v>0.29053791818675778</v>
      </c>
      <c r="S5">
        <v>0.23379647597609252</v>
      </c>
      <c r="T5">
        <v>-8.1580377241325941E-2</v>
      </c>
      <c r="U5">
        <v>-6.9316153069937325E-2</v>
      </c>
      <c r="V5">
        <v>0.12543662190483582</v>
      </c>
      <c r="W5">
        <v>5.899247069781885E-2</v>
      </c>
      <c r="X5">
        <v>0.3053636575331834</v>
      </c>
      <c r="Y5">
        <v>8.095940386555911E-2</v>
      </c>
      <c r="Z5">
        <v>8.3520919040596053E-2</v>
      </c>
      <c r="AA5" s="19">
        <v>-9.64061165877515E-2</v>
      </c>
      <c r="AB5">
        <f>AB4+1</f>
        <v>2</v>
      </c>
      <c r="AC5" s="26">
        <v>-0.95698541007981308</v>
      </c>
    </row>
    <row r="6" spans="1:29" x14ac:dyDescent="0.35">
      <c r="A6" s="4">
        <v>5</v>
      </c>
      <c r="B6" s="4">
        <v>8</v>
      </c>
      <c r="C6" s="4">
        <v>51</v>
      </c>
      <c r="E6" s="23">
        <v>1</v>
      </c>
      <c r="F6" s="4">
        <f t="shared" si="0"/>
        <v>5</v>
      </c>
      <c r="G6" s="24">
        <f t="shared" si="0"/>
        <v>8</v>
      </c>
      <c r="I6" s="25">
        <f t="shared" si="1"/>
        <v>51</v>
      </c>
      <c r="K6" s="74">
        <v>3.7584154829361722</v>
      </c>
      <c r="M6" s="13">
        <v>56.295169344614322</v>
      </c>
      <c r="O6" s="26">
        <f t="shared" si="2"/>
        <v>-5.2951693446143224</v>
      </c>
      <c r="Q6" s="18">
        <v>0.13418199694688102</v>
      </c>
      <c r="R6">
        <v>0.23379647597609252</v>
      </c>
      <c r="S6">
        <v>0.29509172294237895</v>
      </c>
      <c r="T6">
        <v>-8.5150974151983277E-2</v>
      </c>
      <c r="U6">
        <v>2.8823514191829103E-2</v>
      </c>
      <c r="V6">
        <v>7.2886749980594551E-2</v>
      </c>
      <c r="W6">
        <v>-0.15219022484411004</v>
      </c>
      <c r="X6">
        <v>0.17537323087272627</v>
      </c>
      <c r="Y6">
        <v>0.24815648529069334</v>
      </c>
      <c r="Z6">
        <v>7.5758751843514716E-2</v>
      </c>
      <c r="AA6" s="19">
        <v>-2.6727729048617005E-2</v>
      </c>
      <c r="AB6">
        <f t="shared" ref="AB6:AB14" si="3">AB5+1</f>
        <v>3</v>
      </c>
      <c r="AC6" s="26">
        <v>-1.0711234253885886</v>
      </c>
    </row>
    <row r="7" spans="1:29" x14ac:dyDescent="0.35">
      <c r="A7" s="4">
        <v>8</v>
      </c>
      <c r="B7" s="4">
        <v>1</v>
      </c>
      <c r="C7" s="4">
        <v>38</v>
      </c>
      <c r="E7" s="23">
        <v>1</v>
      </c>
      <c r="F7" s="4">
        <f t="shared" si="0"/>
        <v>8</v>
      </c>
      <c r="G7" s="24">
        <f t="shared" si="0"/>
        <v>1</v>
      </c>
      <c r="I7" s="25">
        <f t="shared" si="1"/>
        <v>38</v>
      </c>
      <c r="M7" s="13">
        <v>44.672126057595207</v>
      </c>
      <c r="O7" s="26">
        <f t="shared" si="2"/>
        <v>-6.6721260575952073</v>
      </c>
      <c r="Q7" s="18">
        <v>7.9562213770084517E-2</v>
      </c>
      <c r="R7">
        <v>-8.1580377241325747E-2</v>
      </c>
      <c r="S7">
        <v>-8.515097415198325E-2</v>
      </c>
      <c r="T7">
        <v>0.26709617325157176</v>
      </c>
      <c r="U7">
        <v>0.20220445548397095</v>
      </c>
      <c r="V7">
        <v>8.3132810680742075E-2</v>
      </c>
      <c r="W7">
        <v>0.23216642086470549</v>
      </c>
      <c r="X7">
        <v>-5.8759605681906302E-2</v>
      </c>
      <c r="Y7">
        <v>1.4670496002483713E-2</v>
      </c>
      <c r="Z7">
        <v>0.10238298532950396</v>
      </c>
      <c r="AA7" s="19">
        <v>0.24427540169215228</v>
      </c>
      <c r="AB7">
        <f t="shared" si="3"/>
        <v>4</v>
      </c>
      <c r="AC7" s="26">
        <v>-1.3236303505689102</v>
      </c>
    </row>
    <row r="8" spans="1:29" x14ac:dyDescent="0.35">
      <c r="A8" s="4">
        <v>9</v>
      </c>
      <c r="B8" s="4">
        <v>3</v>
      </c>
      <c r="C8" s="4">
        <v>55</v>
      </c>
      <c r="E8" s="23">
        <v>1</v>
      </c>
      <c r="F8" s="4">
        <f t="shared" si="0"/>
        <v>9</v>
      </c>
      <c r="G8" s="24">
        <f t="shared" si="0"/>
        <v>3</v>
      </c>
      <c r="I8" s="25">
        <f t="shared" si="1"/>
        <v>55</v>
      </c>
      <c r="K8" s="4" t="s">
        <v>10</v>
      </c>
      <c r="M8" s="13">
        <v>57.08424538797891</v>
      </c>
      <c r="O8" s="26">
        <f t="shared" si="2"/>
        <v>-2.0842453879789105</v>
      </c>
      <c r="Q8" s="18">
        <v>0.13927915340629782</v>
      </c>
      <c r="R8">
        <v>-6.9316153069937117E-2</v>
      </c>
      <c r="S8">
        <v>2.8823514191829103E-2</v>
      </c>
      <c r="T8">
        <v>0.2022044554839712</v>
      </c>
      <c r="U8">
        <v>0.24665579963259088</v>
      </c>
      <c r="V8">
        <v>4.1139486144531556E-2</v>
      </c>
      <c r="W8">
        <v>2.8461279722631072E-3</v>
      </c>
      <c r="X8">
        <v>-0.11684649020673242</v>
      </c>
      <c r="Y8">
        <v>0.18373049755491749</v>
      </c>
      <c r="Z8">
        <v>9.1748816269502487E-2</v>
      </c>
      <c r="AA8" s="19">
        <v>0.2497347926207665</v>
      </c>
      <c r="AB8">
        <f t="shared" si="3"/>
        <v>5</v>
      </c>
      <c r="AC8" s="26">
        <v>-0.40782898942708506</v>
      </c>
    </row>
    <row r="9" spans="1:29" x14ac:dyDescent="0.35">
      <c r="A9" s="4">
        <v>5</v>
      </c>
      <c r="B9" s="4">
        <v>4</v>
      </c>
      <c r="C9" s="4">
        <v>43</v>
      </c>
      <c r="E9" s="23">
        <v>1</v>
      </c>
      <c r="F9" s="4">
        <f t="shared" si="0"/>
        <v>5</v>
      </c>
      <c r="G9" s="24">
        <f t="shared" si="0"/>
        <v>4</v>
      </c>
      <c r="I9" s="25">
        <f t="shared" si="1"/>
        <v>43</v>
      </c>
      <c r="K9" s="27">
        <f>SQRT(I17)</f>
        <v>6.9602026710152911</v>
      </c>
      <c r="M9" s="13">
        <v>41.261507412869634</v>
      </c>
      <c r="O9" s="26">
        <f t="shared" si="2"/>
        <v>1.7384925871303665</v>
      </c>
      <c r="Q9" s="18">
        <v>6.2252580920593034E-2</v>
      </c>
      <c r="R9">
        <v>0.12543662190483601</v>
      </c>
      <c r="S9">
        <v>7.2886749980594689E-2</v>
      </c>
      <c r="T9">
        <v>8.3132810680742006E-2</v>
      </c>
      <c r="U9">
        <v>4.1139486144531459E-2</v>
      </c>
      <c r="V9">
        <v>0.11480245284483437</v>
      </c>
      <c r="W9">
        <v>0.17775362881316475</v>
      </c>
      <c r="X9">
        <v>0.15695102072498665</v>
      </c>
      <c r="Y9">
        <v>2.0259256384382487E-2</v>
      </c>
      <c r="Z9">
        <v>9.3766979740743661E-2</v>
      </c>
      <c r="AA9" s="19">
        <v>5.1618411860591379E-2</v>
      </c>
      <c r="AB9">
        <f t="shared" si="3"/>
        <v>6</v>
      </c>
      <c r="AC9" s="26">
        <v>0.31381862189921916</v>
      </c>
    </row>
    <row r="10" spans="1:29" x14ac:dyDescent="0.35">
      <c r="A10" s="4">
        <v>4</v>
      </c>
      <c r="B10" s="4">
        <v>0</v>
      </c>
      <c r="C10" s="4">
        <v>25</v>
      </c>
      <c r="E10" s="23">
        <v>1</v>
      </c>
      <c r="F10" s="4">
        <f t="shared" si="0"/>
        <v>4</v>
      </c>
      <c r="G10" s="24">
        <f t="shared" si="0"/>
        <v>0</v>
      </c>
      <c r="I10" s="25">
        <f t="shared" si="1"/>
        <v>25</v>
      </c>
      <c r="K10" s="68">
        <f>SQRT(J18)</f>
        <v>0.82022977846272849</v>
      </c>
      <c r="M10" s="13">
        <v>21.332557116613586</v>
      </c>
      <c r="O10" s="26">
        <f t="shared" si="2"/>
        <v>3.6674428833864141</v>
      </c>
      <c r="Q10" s="18">
        <v>-3.3429066728764167E-2</v>
      </c>
      <c r="R10">
        <v>5.8992470697819321E-2</v>
      </c>
      <c r="S10">
        <v>-0.15219022484410982</v>
      </c>
      <c r="T10">
        <v>0.23216642086470532</v>
      </c>
      <c r="U10">
        <v>2.8461279722628852E-3</v>
      </c>
      <c r="V10">
        <v>0.17775362881316481</v>
      </c>
      <c r="W10">
        <v>0.57204584853424467</v>
      </c>
      <c r="X10">
        <v>0.20582680017594307</v>
      </c>
      <c r="Y10">
        <v>-0.2627493596212066</v>
      </c>
      <c r="Z10">
        <v>0.11340526274935969</v>
      </c>
      <c r="AA10" s="19">
        <v>8.5332091386581543E-2</v>
      </c>
      <c r="AB10">
        <f t="shared" si="3"/>
        <v>7</v>
      </c>
      <c r="AC10" s="26">
        <v>0.95211784652177578</v>
      </c>
    </row>
    <row r="11" spans="1:29" x14ac:dyDescent="0.35">
      <c r="A11" s="4">
        <v>2</v>
      </c>
      <c r="B11" s="4">
        <v>6</v>
      </c>
      <c r="C11" s="4">
        <v>33</v>
      </c>
      <c r="E11" s="23">
        <v>1</v>
      </c>
      <c r="F11" s="4">
        <f t="shared" si="0"/>
        <v>2</v>
      </c>
      <c r="G11" s="24">
        <f t="shared" si="0"/>
        <v>6</v>
      </c>
      <c r="I11" s="25">
        <f t="shared" si="1"/>
        <v>33</v>
      </c>
      <c r="K11" s="78">
        <f>SQRT(K19)</f>
        <v>0.75651098735033706</v>
      </c>
      <c r="M11" s="13">
        <v>34.092473285207895</v>
      </c>
      <c r="O11" s="26">
        <f t="shared" si="2"/>
        <v>-1.0924732852078947</v>
      </c>
      <c r="Q11" s="18">
        <v>2.6960594064529331E-2</v>
      </c>
      <c r="R11">
        <v>0.3053636575331834</v>
      </c>
      <c r="S11">
        <v>0.17537323087272627</v>
      </c>
      <c r="T11">
        <v>-5.8759605681906524E-2</v>
      </c>
      <c r="U11">
        <v>-0.11684649020673266</v>
      </c>
      <c r="V11">
        <v>0.15695102072498646</v>
      </c>
      <c r="W11">
        <v>0.20582680017594268</v>
      </c>
      <c r="X11">
        <v>0.36805609459494448</v>
      </c>
      <c r="Y11">
        <v>-3.1126290460296802E-2</v>
      </c>
      <c r="Z11">
        <v>8.9653031126290417E-2</v>
      </c>
      <c r="AA11" s="19">
        <v>-0.12145204274366761</v>
      </c>
      <c r="AB11">
        <f t="shared" si="3"/>
        <v>8</v>
      </c>
      <c r="AC11" s="26">
        <v>-0.23339821457085794</v>
      </c>
    </row>
    <row r="12" spans="1:29" x14ac:dyDescent="0.35">
      <c r="A12" s="4">
        <v>8</v>
      </c>
      <c r="B12" s="4">
        <v>7</v>
      </c>
      <c r="C12" s="4">
        <v>71</v>
      </c>
      <c r="E12" s="23">
        <v>1</v>
      </c>
      <c r="F12" s="4">
        <f t="shared" si="0"/>
        <v>8</v>
      </c>
      <c r="G12" s="24">
        <f t="shared" si="0"/>
        <v>7</v>
      </c>
      <c r="I12" s="25">
        <f t="shared" si="1"/>
        <v>71</v>
      </c>
      <c r="M12" s="13">
        <v>67.222618955212241</v>
      </c>
      <c r="O12" s="26">
        <f t="shared" si="2"/>
        <v>3.7773810447877594</v>
      </c>
      <c r="Q12" s="18">
        <v>0.18745633780951643</v>
      </c>
      <c r="R12">
        <v>8.0959403865559054E-2</v>
      </c>
      <c r="S12">
        <v>0.24815648529069312</v>
      </c>
      <c r="T12">
        <v>1.4670496002483775E-2</v>
      </c>
      <c r="U12">
        <v>0.18373049755491741</v>
      </c>
      <c r="V12">
        <v>2.0259256384382279E-2</v>
      </c>
      <c r="W12">
        <v>-0.26274935962120671</v>
      </c>
      <c r="X12">
        <v>-3.1126290460296857E-2</v>
      </c>
      <c r="Y12">
        <v>0.35651633936195004</v>
      </c>
      <c r="Z12">
        <v>7.5370643483660488E-2</v>
      </c>
      <c r="AA12" s="19">
        <v>0.12675619032833968</v>
      </c>
      <c r="AB12">
        <f t="shared" si="3"/>
        <v>9</v>
      </c>
      <c r="AC12" s="26">
        <v>0.79973849933219099</v>
      </c>
    </row>
    <row r="13" spans="1:29" x14ac:dyDescent="0.35">
      <c r="A13" s="4">
        <v>6</v>
      </c>
      <c r="B13" s="4">
        <v>4</v>
      </c>
      <c r="C13" s="4">
        <v>51</v>
      </c>
      <c r="E13" s="23">
        <v>1</v>
      </c>
      <c r="F13" s="4">
        <f t="shared" si="0"/>
        <v>6</v>
      </c>
      <c r="G13" s="24">
        <f t="shared" si="0"/>
        <v>4</v>
      </c>
      <c r="I13" s="25">
        <f t="shared" si="1"/>
        <v>51</v>
      </c>
      <c r="M13" s="13">
        <v>46.156795777380999</v>
      </c>
      <c r="O13" s="26">
        <f t="shared" si="2"/>
        <v>4.8432042226190006</v>
      </c>
      <c r="Q13" s="18">
        <v>8.6004812543662199E-2</v>
      </c>
      <c r="R13">
        <v>8.3520919040596261E-2</v>
      </c>
      <c r="S13">
        <v>7.5758751843514785E-2</v>
      </c>
      <c r="T13">
        <v>0.10238298532950396</v>
      </c>
      <c r="U13">
        <v>9.174881626950239E-2</v>
      </c>
      <c r="V13">
        <v>9.3766979740743675E-2</v>
      </c>
      <c r="W13">
        <v>0.11340526274935969</v>
      </c>
      <c r="X13">
        <v>8.9653031126290611E-2</v>
      </c>
      <c r="Y13">
        <v>7.5370643483660626E-2</v>
      </c>
      <c r="Z13">
        <v>9.2136924629356548E-2</v>
      </c>
      <c r="AA13" s="19">
        <v>9.6250873243809612E-2</v>
      </c>
      <c r="AB13">
        <f t="shared" si="3"/>
        <v>10</v>
      </c>
      <c r="AC13" s="26">
        <v>0.86327382787517848</v>
      </c>
    </row>
    <row r="14" spans="1:29" x14ac:dyDescent="0.35">
      <c r="A14" s="72">
        <v>9</v>
      </c>
      <c r="B14" s="72">
        <v>2</v>
      </c>
      <c r="C14" s="72">
        <v>49</v>
      </c>
      <c r="E14" s="79">
        <v>1</v>
      </c>
      <c r="F14" s="72">
        <f t="shared" si="0"/>
        <v>9</v>
      </c>
      <c r="G14" s="80">
        <f t="shared" si="0"/>
        <v>2</v>
      </c>
      <c r="I14" s="81">
        <f t="shared" si="1"/>
        <v>49</v>
      </c>
      <c r="M14" s="75">
        <v>53.325829905042738</v>
      </c>
      <c r="O14" s="74">
        <f t="shared" si="2"/>
        <v>-4.3258299050427382</v>
      </c>
      <c r="Q14" s="76">
        <v>0.12129679939972585</v>
      </c>
      <c r="R14" s="73">
        <v>-9.6406116587751223E-2</v>
      </c>
      <c r="S14" s="73">
        <v>-2.6727729048616949E-2</v>
      </c>
      <c r="T14" s="73">
        <v>0.24427540169215248</v>
      </c>
      <c r="U14" s="73">
        <v>0.24973479262076642</v>
      </c>
      <c r="V14" s="73">
        <v>5.1618411860591518E-2</v>
      </c>
      <c r="W14" s="73">
        <v>8.5332091386581793E-2</v>
      </c>
      <c r="X14" s="73">
        <v>-0.12145204274366732</v>
      </c>
      <c r="Y14" s="73">
        <v>0.12675619032833976</v>
      </c>
      <c r="Z14" s="73">
        <v>9.6250873243809765E-2</v>
      </c>
      <c r="AA14" s="77">
        <v>0.26932132784806856</v>
      </c>
      <c r="AB14">
        <f t="shared" si="3"/>
        <v>11</v>
      </c>
      <c r="AC14" s="74">
        <v>-0.85947290855377767</v>
      </c>
    </row>
    <row r="15" spans="1:29" x14ac:dyDescent="0.35">
      <c r="A15" s="4"/>
      <c r="B15" s="4"/>
      <c r="C15" s="4"/>
    </row>
    <row r="16" spans="1:29" ht="17.5" x14ac:dyDescent="0.45">
      <c r="A16" s="4"/>
      <c r="B16" s="4"/>
      <c r="C16" s="4"/>
      <c r="D16" s="4"/>
      <c r="E16" s="82" t="s">
        <v>11</v>
      </c>
      <c r="F16" s="82"/>
      <c r="G16" s="82"/>
      <c r="I16" s="63" t="s">
        <v>12</v>
      </c>
      <c r="J16" s="63"/>
      <c r="K16" s="63"/>
    </row>
    <row r="17" spans="1:21" ht="16.5" x14ac:dyDescent="0.45">
      <c r="D17" s="4"/>
      <c r="E17" s="15">
        <f t="array" ref="E17:G19">MINVERSE(MMULT(TRANSPOSE(E4:G14),E4:G14))</f>
        <v>1.3973194649279432</v>
      </c>
      <c r="F17" s="16">
        <v>-0.14197003803461952</v>
      </c>
      <c r="G17" s="17">
        <v>-0.10639343838132949</v>
      </c>
      <c r="I17" s="15">
        <f t="array" ref="I17:K19">O19*E17:G19</f>
        <v>48.444421221608387</v>
      </c>
      <c r="J17" s="16">
        <v>-4.9220357234138561</v>
      </c>
      <c r="K17" s="17">
        <v>-3.6886114260393215</v>
      </c>
      <c r="N17" t="s">
        <v>13</v>
      </c>
      <c r="O17" s="10">
        <f>DEVSQ(O4:O14)</f>
        <v>277.35630934823661</v>
      </c>
    </row>
    <row r="18" spans="1:21" ht="16.5" x14ac:dyDescent="0.45">
      <c r="E18" s="18">
        <v>-0.14197003803461947</v>
      </c>
      <c r="F18">
        <v>1.9405417992703587E-2</v>
      </c>
      <c r="G18" s="19">
        <v>5.9768687417527068E-3</v>
      </c>
      <c r="I18" s="18">
        <v>-4.9220357234138543</v>
      </c>
      <c r="J18">
        <v>0.67277688947701664</v>
      </c>
      <c r="K18" s="19">
        <v>0.20721528195892117</v>
      </c>
      <c r="N18" t="s">
        <v>14</v>
      </c>
      <c r="O18" s="26">
        <f>COUNT(A4:A14)-COUNT(A4:B4)-1</f>
        <v>8</v>
      </c>
    </row>
    <row r="19" spans="1:21" ht="16.5" x14ac:dyDescent="0.45">
      <c r="E19" s="76">
        <v>-0.10639343838132957</v>
      </c>
      <c r="F19" s="73">
        <v>5.976868741752718E-3</v>
      </c>
      <c r="G19" s="77">
        <v>1.6507542239126507E-2</v>
      </c>
      <c r="I19" s="76">
        <v>-3.6886114260393241</v>
      </c>
      <c r="J19" s="73">
        <v>0.20721528195892158</v>
      </c>
      <c r="K19" s="77">
        <v>0.57230887398178176</v>
      </c>
      <c r="N19" t="s">
        <v>15</v>
      </c>
      <c r="O19" s="74">
        <f>O17/O18</f>
        <v>34.669538668529576</v>
      </c>
    </row>
    <row r="21" spans="1:21" x14ac:dyDescent="0.35">
      <c r="A21" s="1" t="s">
        <v>34</v>
      </c>
    </row>
    <row r="23" spans="1:21" x14ac:dyDescent="0.35">
      <c r="A23" t="s">
        <v>125</v>
      </c>
      <c r="R23" t="s">
        <v>126</v>
      </c>
    </row>
    <row r="25" spans="1:21" x14ac:dyDescent="0.35">
      <c r="A25" t="s">
        <v>23</v>
      </c>
      <c r="B25">
        <f>COUNT(AC4:AC14)</f>
        <v>11</v>
      </c>
      <c r="C25">
        <f>2*B25</f>
        <v>22</v>
      </c>
      <c r="R25" t="s">
        <v>23</v>
      </c>
      <c r="S25">
        <f>COUNT(I4:I14)</f>
        <v>11</v>
      </c>
      <c r="T25">
        <f>2*S25</f>
        <v>22</v>
      </c>
    </row>
    <row r="26" spans="1:21" x14ac:dyDescent="0.35">
      <c r="A26" t="s">
        <v>24</v>
      </c>
      <c r="B26">
        <f>AVERAGE(AC4:AC14)</f>
        <v>-6.4158645222906537E-3</v>
      </c>
      <c r="R26" t="s">
        <v>24</v>
      </c>
      <c r="S26">
        <f>AVERAGE(I4:I14)</f>
        <v>47.18181818181818</v>
      </c>
    </row>
    <row r="27" spans="1:21" x14ac:dyDescent="0.35">
      <c r="A27" t="s">
        <v>25</v>
      </c>
      <c r="B27">
        <f>STDEV(AC4:AC14)</f>
        <v>1.029431660477452</v>
      </c>
      <c r="R27" t="s">
        <v>25</v>
      </c>
      <c r="S27">
        <f>STDEV(I4:I14)</f>
        <v>13.629513430920284</v>
      </c>
    </row>
    <row r="29" spans="1:21" x14ac:dyDescent="0.35">
      <c r="A29" t="s">
        <v>26</v>
      </c>
      <c r="B29" t="s">
        <v>27</v>
      </c>
      <c r="C29" t="s">
        <v>28</v>
      </c>
      <c r="D29" t="s">
        <v>29</v>
      </c>
      <c r="R29" t="s">
        <v>26</v>
      </c>
      <c r="S29" t="s">
        <v>27</v>
      </c>
      <c r="T29" t="s">
        <v>28</v>
      </c>
      <c r="U29" t="s">
        <v>29</v>
      </c>
    </row>
    <row r="30" spans="1:21" x14ac:dyDescent="0.35">
      <c r="A30">
        <v>1</v>
      </c>
      <c r="B30">
        <v>-1.3236303505689102</v>
      </c>
      <c r="C30">
        <f>NORMSINV(A30/C$25)</f>
        <v>-1.6906216295848977</v>
      </c>
      <c r="D30">
        <f>STANDARDIZE(B30,B$26,B$27)</f>
        <v>-1.2795550560740412</v>
      </c>
      <c r="R30">
        <v>1</v>
      </c>
      <c r="S30">
        <v>25</v>
      </c>
      <c r="T30">
        <f>NORMSINV(R30/T$25)</f>
        <v>-1.6906216295848977</v>
      </c>
      <c r="U30">
        <f>STANDARDIZE(S30,S$26,S$27)</f>
        <v>-1.6274842307646806</v>
      </c>
    </row>
    <row r="31" spans="1:21" x14ac:dyDescent="0.35">
      <c r="A31">
        <f>A30+2</f>
        <v>3</v>
      </c>
      <c r="B31">
        <v>-1.0711234253885886</v>
      </c>
      <c r="C31">
        <f t="shared" ref="C31:C40" si="4">NORMSINV(A31/C$25)</f>
        <v>-1.096803562093513</v>
      </c>
      <c r="D31">
        <f t="shared" ref="D31:D40" si="5">STANDARDIZE(B31,B$26,B$27)</f>
        <v>-1.0342673552244206</v>
      </c>
      <c r="R31">
        <f>R30+2</f>
        <v>3</v>
      </c>
      <c r="S31">
        <v>33</v>
      </c>
      <c r="T31">
        <f t="shared" ref="T31:T40" si="6">NORMSINV(R31/T$25)</f>
        <v>-1.096803562093513</v>
      </c>
      <c r="U31">
        <f t="shared" ref="U31:U40" si="7">STANDARDIZE(S31,S$26,S$27)</f>
        <v>-1.0405227049151236</v>
      </c>
    </row>
    <row r="32" spans="1:21" x14ac:dyDescent="0.35">
      <c r="A32">
        <f t="shared" ref="A32:A40" si="8">A31+2</f>
        <v>5</v>
      </c>
      <c r="B32">
        <v>-0.95698541007981308</v>
      </c>
      <c r="C32">
        <f t="shared" si="4"/>
        <v>-0.74785859476330196</v>
      </c>
      <c r="D32">
        <f t="shared" si="5"/>
        <v>-0.92339256897990363</v>
      </c>
      <c r="R32">
        <f t="shared" ref="R32:R40" si="9">R31+2</f>
        <v>5</v>
      </c>
      <c r="S32">
        <v>38</v>
      </c>
      <c r="T32">
        <f t="shared" si="6"/>
        <v>-0.74785859476330196</v>
      </c>
      <c r="U32">
        <f t="shared" si="7"/>
        <v>-0.67367175125915046</v>
      </c>
    </row>
    <row r="33" spans="1:21" x14ac:dyDescent="0.35">
      <c r="A33">
        <f t="shared" si="8"/>
        <v>7</v>
      </c>
      <c r="B33">
        <v>-0.85947290855377767</v>
      </c>
      <c r="C33">
        <f t="shared" si="4"/>
        <v>-0.47278912099226744</v>
      </c>
      <c r="D33">
        <f t="shared" si="5"/>
        <v>-0.8286679696987731</v>
      </c>
      <c r="R33">
        <f t="shared" si="9"/>
        <v>7</v>
      </c>
      <c r="S33">
        <v>38</v>
      </c>
      <c r="T33">
        <f t="shared" si="6"/>
        <v>-0.47278912099226744</v>
      </c>
      <c r="U33">
        <f t="shared" si="7"/>
        <v>-0.67367175125915046</v>
      </c>
    </row>
    <row r="34" spans="1:21" x14ac:dyDescent="0.35">
      <c r="A34">
        <f t="shared" si="8"/>
        <v>9</v>
      </c>
      <c r="B34">
        <v>-0.40782898942708506</v>
      </c>
      <c r="C34">
        <f t="shared" si="4"/>
        <v>-0.22988411757923208</v>
      </c>
      <c r="D34">
        <f t="shared" si="5"/>
        <v>-0.3899366420483108</v>
      </c>
      <c r="R34">
        <f t="shared" si="9"/>
        <v>9</v>
      </c>
      <c r="S34">
        <v>43</v>
      </c>
      <c r="T34">
        <f t="shared" si="6"/>
        <v>-0.22988411757923208</v>
      </c>
      <c r="U34">
        <f t="shared" si="7"/>
        <v>-0.30682079760317738</v>
      </c>
    </row>
    <row r="35" spans="1:21" x14ac:dyDescent="0.35">
      <c r="A35">
        <f t="shared" si="8"/>
        <v>11</v>
      </c>
      <c r="B35">
        <v>-0.23339821457085794</v>
      </c>
      <c r="C35">
        <f t="shared" si="4"/>
        <v>0</v>
      </c>
      <c r="D35">
        <f t="shared" si="5"/>
        <v>-0.22049287851054875</v>
      </c>
      <c r="R35">
        <f t="shared" si="9"/>
        <v>11</v>
      </c>
      <c r="S35">
        <v>49</v>
      </c>
      <c r="T35">
        <f t="shared" si="6"/>
        <v>0</v>
      </c>
      <c r="U35">
        <f t="shared" si="7"/>
        <v>0.13340034678399038</v>
      </c>
    </row>
    <row r="36" spans="1:21" x14ac:dyDescent="0.35">
      <c r="A36">
        <f t="shared" si="8"/>
        <v>13</v>
      </c>
      <c r="B36">
        <v>0.31381862189921916</v>
      </c>
      <c r="C36">
        <f t="shared" si="4"/>
        <v>0.22988411757923222</v>
      </c>
      <c r="D36">
        <f t="shared" si="5"/>
        <v>0.31107891734453219</v>
      </c>
      <c r="R36">
        <f t="shared" si="9"/>
        <v>13</v>
      </c>
      <c r="S36">
        <v>51</v>
      </c>
      <c r="T36">
        <f t="shared" si="6"/>
        <v>0.22988411757923222</v>
      </c>
      <c r="U36">
        <f t="shared" si="7"/>
        <v>0.28014072824637959</v>
      </c>
    </row>
    <row r="37" spans="1:21" x14ac:dyDescent="0.35">
      <c r="A37">
        <f t="shared" si="8"/>
        <v>15</v>
      </c>
      <c r="B37">
        <v>0.79973849933219099</v>
      </c>
      <c r="C37">
        <f t="shared" si="4"/>
        <v>0.47278912099226728</v>
      </c>
      <c r="D37">
        <f t="shared" si="5"/>
        <v>0.78310624668429762</v>
      </c>
      <c r="R37">
        <f t="shared" si="9"/>
        <v>15</v>
      </c>
      <c r="S37">
        <v>51</v>
      </c>
      <c r="T37">
        <f t="shared" si="6"/>
        <v>0.47278912099226728</v>
      </c>
      <c r="U37">
        <f t="shared" si="7"/>
        <v>0.28014072824637959</v>
      </c>
    </row>
    <row r="38" spans="1:21" x14ac:dyDescent="0.35">
      <c r="A38">
        <f t="shared" si="8"/>
        <v>17</v>
      </c>
      <c r="B38">
        <v>0.86327382787517848</v>
      </c>
      <c r="C38">
        <f t="shared" si="4"/>
        <v>0.74785859476330196</v>
      </c>
      <c r="D38">
        <f t="shared" si="5"/>
        <v>0.84482508726621608</v>
      </c>
      <c r="R38">
        <f t="shared" si="9"/>
        <v>17</v>
      </c>
      <c r="S38">
        <v>55</v>
      </c>
      <c r="T38">
        <f t="shared" si="6"/>
        <v>0.74785859476330196</v>
      </c>
      <c r="U38">
        <f t="shared" si="7"/>
        <v>0.57362149117115813</v>
      </c>
    </row>
    <row r="39" spans="1:21" x14ac:dyDescent="0.35">
      <c r="A39">
        <f t="shared" si="8"/>
        <v>19</v>
      </c>
      <c r="B39">
        <v>0.95211784652177578</v>
      </c>
      <c r="C39">
        <f t="shared" si="4"/>
        <v>1.096803562093513</v>
      </c>
      <c r="D39">
        <f t="shared" si="5"/>
        <v>0.93112903735591057</v>
      </c>
      <c r="R39">
        <f t="shared" si="9"/>
        <v>19</v>
      </c>
      <c r="S39">
        <v>65</v>
      </c>
      <c r="T39">
        <f t="shared" si="6"/>
        <v>1.096803562093513</v>
      </c>
      <c r="U39">
        <f t="shared" si="7"/>
        <v>1.3073233984831043</v>
      </c>
    </row>
    <row r="40" spans="1:21" x14ac:dyDescent="0.35">
      <c r="A40">
        <f t="shared" si="8"/>
        <v>21</v>
      </c>
      <c r="B40">
        <v>1.8529159932154711</v>
      </c>
      <c r="C40">
        <f t="shared" si="4"/>
        <v>1.6906216295848984</v>
      </c>
      <c r="D40">
        <f t="shared" si="5"/>
        <v>1.8061731818850419</v>
      </c>
      <c r="R40">
        <f t="shared" si="9"/>
        <v>21</v>
      </c>
      <c r="S40">
        <v>71</v>
      </c>
      <c r="T40">
        <f t="shared" si="6"/>
        <v>1.6906216295848984</v>
      </c>
      <c r="U40">
        <f t="shared" si="7"/>
        <v>1.7475445428702721</v>
      </c>
    </row>
    <row r="45" spans="1:21" x14ac:dyDescent="0.35">
      <c r="A45" s="1" t="s">
        <v>127</v>
      </c>
    </row>
    <row r="47" spans="1:21" x14ac:dyDescent="0.35">
      <c r="A47" s="5" t="s">
        <v>7</v>
      </c>
      <c r="B47" s="4" t="s">
        <v>128</v>
      </c>
    </row>
    <row r="48" spans="1:21" x14ac:dyDescent="0.35">
      <c r="A48" s="83">
        <f>M4</f>
        <v>54.810499624828537</v>
      </c>
      <c r="B48" s="17">
        <f>AC4</f>
        <v>1.8529159932154711</v>
      </c>
    </row>
    <row r="49" spans="1:2" x14ac:dyDescent="0.35">
      <c r="A49" s="84">
        <f t="shared" ref="A49:A58" si="10">M5</f>
        <v>42.746177132655433</v>
      </c>
      <c r="B49" s="19">
        <f t="shared" ref="B49:B58" si="11">AC5</f>
        <v>-0.95698541007981308</v>
      </c>
    </row>
    <row r="50" spans="1:2" x14ac:dyDescent="0.35">
      <c r="A50" s="84">
        <f t="shared" si="10"/>
        <v>56.295169344614322</v>
      </c>
      <c r="B50" s="19">
        <f t="shared" si="11"/>
        <v>-1.0711234253885886</v>
      </c>
    </row>
    <row r="51" spans="1:2" x14ac:dyDescent="0.35">
      <c r="A51" s="84">
        <f t="shared" si="10"/>
        <v>44.672126057595207</v>
      </c>
      <c r="B51" s="19">
        <f t="shared" si="11"/>
        <v>-1.3236303505689102</v>
      </c>
    </row>
    <row r="52" spans="1:2" x14ac:dyDescent="0.35">
      <c r="A52" s="84">
        <f t="shared" si="10"/>
        <v>57.08424538797891</v>
      </c>
      <c r="B52" s="19">
        <f t="shared" si="11"/>
        <v>-0.40782898942708506</v>
      </c>
    </row>
    <row r="53" spans="1:2" x14ac:dyDescent="0.35">
      <c r="A53" s="84">
        <f t="shared" si="10"/>
        <v>41.261507412869634</v>
      </c>
      <c r="B53" s="19">
        <f t="shared" si="11"/>
        <v>0.31381862189921916</v>
      </c>
    </row>
    <row r="54" spans="1:2" x14ac:dyDescent="0.35">
      <c r="A54" s="84">
        <f t="shared" si="10"/>
        <v>21.332557116613586</v>
      </c>
      <c r="B54" s="19">
        <f t="shared" si="11"/>
        <v>0.95211784652177578</v>
      </c>
    </row>
    <row r="55" spans="1:2" x14ac:dyDescent="0.35">
      <c r="A55" s="84">
        <f t="shared" si="10"/>
        <v>34.092473285207895</v>
      </c>
      <c r="B55" s="19">
        <f t="shared" si="11"/>
        <v>-0.23339821457085794</v>
      </c>
    </row>
    <row r="56" spans="1:2" x14ac:dyDescent="0.35">
      <c r="A56" s="84">
        <f t="shared" si="10"/>
        <v>67.222618955212241</v>
      </c>
      <c r="B56" s="19">
        <f t="shared" si="11"/>
        <v>0.79973849933219099</v>
      </c>
    </row>
    <row r="57" spans="1:2" x14ac:dyDescent="0.35">
      <c r="A57" s="84">
        <f t="shared" si="10"/>
        <v>46.156795777380999</v>
      </c>
      <c r="B57" s="19">
        <f t="shared" si="11"/>
        <v>0.86327382787517848</v>
      </c>
    </row>
    <row r="58" spans="1:2" x14ac:dyDescent="0.35">
      <c r="A58" s="85">
        <f t="shared" si="10"/>
        <v>53.325829905042738</v>
      </c>
      <c r="B58" s="77">
        <f t="shared" si="11"/>
        <v>-0.85947290855377767</v>
      </c>
    </row>
  </sheetData>
  <mergeCells count="3">
    <mergeCell ref="E3:G3"/>
    <mergeCell ref="E16:G16"/>
    <mergeCell ref="I16:K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E802B-17FD-4751-977A-A71A23109DD8}">
  <sheetPr codeName="Sheet123"/>
  <dimension ref="A1:AC118"/>
  <sheetViews>
    <sheetView workbookViewId="0"/>
  </sheetViews>
  <sheetFormatPr defaultRowHeight="14.5" x14ac:dyDescent="0.35"/>
  <cols>
    <col min="1" max="2" width="8.26953125" customWidth="1"/>
    <col min="3" max="3" width="5.54296875" customWidth="1"/>
    <col min="4" max="8" width="5.81640625" customWidth="1"/>
    <col min="9" max="9" width="6.54296875" customWidth="1"/>
    <col min="10" max="10" width="5.453125" customWidth="1"/>
    <col min="11" max="11" width="9.54296875" bestFit="1" customWidth="1"/>
    <col min="12" max="12" width="5.7265625" customWidth="1"/>
  </cols>
  <sheetData>
    <row r="1" spans="1:29" x14ac:dyDescent="0.35">
      <c r="A1" s="1" t="s">
        <v>0</v>
      </c>
    </row>
    <row r="3" spans="1:29" x14ac:dyDescent="0.35">
      <c r="A3" t="s">
        <v>1</v>
      </c>
    </row>
    <row r="5" spans="1:29" ht="16.5" x14ac:dyDescent="0.35">
      <c r="A5" s="2" t="s">
        <v>2</v>
      </c>
      <c r="B5" s="2" t="s">
        <v>3</v>
      </c>
      <c r="D5" s="3" t="s">
        <v>4</v>
      </c>
      <c r="E5" s="3"/>
      <c r="G5" s="4" t="s">
        <v>5</v>
      </c>
      <c r="I5" s="4" t="s">
        <v>6</v>
      </c>
      <c r="K5" s="5" t="s">
        <v>7</v>
      </c>
      <c r="L5" s="4"/>
      <c r="M5" s="5" t="s">
        <v>8</v>
      </c>
      <c r="O5" t="s">
        <v>9</v>
      </c>
    </row>
    <row r="6" spans="1:29" x14ac:dyDescent="0.35">
      <c r="A6" s="4">
        <v>5</v>
      </c>
      <c r="B6" s="6">
        <v>80</v>
      </c>
      <c r="D6" s="7">
        <v>1</v>
      </c>
      <c r="E6" s="8">
        <f t="shared" ref="E6:E20" si="0">A6</f>
        <v>5</v>
      </c>
      <c r="G6" s="9">
        <f t="shared" ref="G6:G16" si="1">B6</f>
        <v>80</v>
      </c>
      <c r="I6" s="10">
        <f t="array" ref="I6:I7">MMULT(D23:E24,MMULT(TRANSPOSE(D6:E20),G6:G20))</f>
        <v>85.720421194817959</v>
      </c>
      <c r="K6" s="12">
        <f t="array" ref="K6:K20">MMULT(D6:E20,I6:I7)</f>
        <v>82.579419168662128</v>
      </c>
      <c r="M6" s="10">
        <f>G6-K6</f>
        <v>-2.5794191686621275</v>
      </c>
      <c r="O6" s="15">
        <f t="array" ref="O6:AC20">MMULT(MMULT(D6:E20,D23:E24),TRANSPOSE(D6:E20))</f>
        <v>0.16215386504574203</v>
      </c>
      <c r="P6" s="16">
        <v>4.2794867071897807E-2</v>
      </c>
      <c r="Q6" s="16">
        <v>2.9532756185915138E-2</v>
      </c>
      <c r="R6" s="16">
        <v>-0.12298151900288581</v>
      </c>
      <c r="S6" s="16">
        <v>8.2581199729845886E-2</v>
      </c>
      <c r="T6" s="16">
        <v>0.142260698716768</v>
      </c>
      <c r="U6" s="16">
        <v>0.16878492048873339</v>
      </c>
      <c r="V6" s="16">
        <v>2.2901700742923775E-2</v>
      </c>
      <c r="W6" s="16">
        <v>0.12236753238779396</v>
      </c>
      <c r="X6" s="16">
        <v>6.9319088843863202E-2</v>
      </c>
      <c r="Y6" s="16">
        <v>0.10247436605881993</v>
      </c>
      <c r="Z6" s="16">
        <v>-3.6777798243998322E-2</v>
      </c>
      <c r="AA6" s="16">
        <v>3.0085344139497427E-3</v>
      </c>
      <c r="AB6" s="16">
        <v>0.16878492048873339</v>
      </c>
      <c r="AC6" s="17">
        <v>4.2794867071897807E-2</v>
      </c>
    </row>
    <row r="7" spans="1:29" x14ac:dyDescent="0.35">
      <c r="A7" s="4">
        <v>23</v>
      </c>
      <c r="B7" s="4">
        <v>78</v>
      </c>
      <c r="D7" s="23">
        <v>1</v>
      </c>
      <c r="E7" s="24">
        <f t="shared" si="0"/>
        <v>23</v>
      </c>
      <c r="G7" s="25">
        <f t="shared" si="1"/>
        <v>78</v>
      </c>
      <c r="I7" s="11">
        <v>-0.6282004052311656</v>
      </c>
      <c r="K7" s="13">
        <v>71.271811874501154</v>
      </c>
      <c r="M7" s="26">
        <f t="shared" ref="M7:M20" si="2">G7-K7</f>
        <v>6.7281881254988463</v>
      </c>
      <c r="O7" s="18">
        <v>4.2794867071897863E-2</v>
      </c>
      <c r="P7">
        <v>7.2634616565358912E-2</v>
      </c>
      <c r="Q7">
        <v>7.5950144286854565E-2</v>
      </c>
      <c r="R7">
        <v>0.11407871308405479</v>
      </c>
      <c r="S7">
        <v>6.2688033400871895E-2</v>
      </c>
      <c r="T7">
        <v>4.7768158654141371E-2</v>
      </c>
      <c r="U7">
        <v>4.1137103211150029E-2</v>
      </c>
      <c r="V7">
        <v>7.7607908147602406E-2</v>
      </c>
      <c r="W7">
        <v>5.2741450236384879E-2</v>
      </c>
      <c r="X7">
        <v>6.6003561122367563E-2</v>
      </c>
      <c r="Y7">
        <v>5.7714741818628387E-2</v>
      </c>
      <c r="Z7">
        <v>9.252778289433293E-2</v>
      </c>
      <c r="AA7">
        <v>8.2581199729845914E-2</v>
      </c>
      <c r="AB7">
        <v>4.1137103211150029E-2</v>
      </c>
      <c r="AC7" s="19">
        <v>7.2634616565358912E-2</v>
      </c>
    </row>
    <row r="8" spans="1:29" x14ac:dyDescent="0.35">
      <c r="A8" s="4">
        <v>25</v>
      </c>
      <c r="B8" s="4">
        <v>60</v>
      </c>
      <c r="D8" s="23">
        <v>1</v>
      </c>
      <c r="E8" s="24">
        <f t="shared" si="0"/>
        <v>25</v>
      </c>
      <c r="G8" s="25">
        <f t="shared" si="1"/>
        <v>60</v>
      </c>
      <c r="K8" s="13">
        <v>70.015411064038815</v>
      </c>
      <c r="M8" s="26">
        <f t="shared" si="2"/>
        <v>-10.015411064038815</v>
      </c>
      <c r="O8" s="18">
        <v>2.9532756185915155E-2</v>
      </c>
      <c r="P8">
        <v>7.5950144286854537E-2</v>
      </c>
      <c r="Q8">
        <v>8.1107631853625572E-2</v>
      </c>
      <c r="R8">
        <v>0.14041873887149256</v>
      </c>
      <c r="S8">
        <v>6.0477681586541404E-2</v>
      </c>
      <c r="T8">
        <v>3.7268987536071718E-2</v>
      </c>
      <c r="U8">
        <v>2.6954012402529634E-2</v>
      </c>
      <c r="V8">
        <v>8.368637563701109E-2</v>
      </c>
      <c r="W8">
        <v>4.5005218886228285E-2</v>
      </c>
      <c r="X8">
        <v>6.5635169153312453E-2</v>
      </c>
      <c r="Y8">
        <v>5.2741450236384844E-2</v>
      </c>
      <c r="Z8">
        <v>0.10689506968748079</v>
      </c>
      <c r="AA8">
        <v>9.1422606987167657E-2</v>
      </c>
      <c r="AB8">
        <v>2.6954012402529634E-2</v>
      </c>
      <c r="AC8" s="19">
        <v>7.5950144286854537E-2</v>
      </c>
    </row>
    <row r="9" spans="1:29" x14ac:dyDescent="0.35">
      <c r="A9" s="4">
        <v>48</v>
      </c>
      <c r="B9" s="4">
        <v>53</v>
      </c>
      <c r="D9" s="23">
        <v>1</v>
      </c>
      <c r="E9" s="24">
        <f t="shared" si="0"/>
        <v>48</v>
      </c>
      <c r="G9" s="25">
        <f t="shared" si="1"/>
        <v>53</v>
      </c>
      <c r="K9" s="13">
        <v>55.56680174372201</v>
      </c>
      <c r="M9" s="26">
        <f t="shared" si="2"/>
        <v>-2.5668017437220101</v>
      </c>
      <c r="O9" s="18">
        <v>-0.1229815190028857</v>
      </c>
      <c r="P9">
        <v>0.11407871308405484</v>
      </c>
      <c r="Q9">
        <v>0.14041873887149273</v>
      </c>
      <c r="R9">
        <v>0.44332903542702784</v>
      </c>
      <c r="S9">
        <v>3.5058635721741338E-2</v>
      </c>
      <c r="T9">
        <v>-8.3471480321728936E-2</v>
      </c>
      <c r="U9">
        <v>-0.13615153189660462</v>
      </c>
      <c r="V9">
        <v>0.15358875176521161</v>
      </c>
      <c r="W9">
        <v>-4.3961441640572169E-2</v>
      </c>
      <c r="X9">
        <v>6.1398661509179192E-2</v>
      </c>
      <c r="Y9">
        <v>-4.4514029594154014E-3</v>
      </c>
      <c r="Z9">
        <v>0.27211886780868189</v>
      </c>
      <c r="AA9">
        <v>0.19309879044636838</v>
      </c>
      <c r="AB9">
        <v>-0.13615153189660462</v>
      </c>
      <c r="AC9" s="19">
        <v>0.11407871308405484</v>
      </c>
    </row>
    <row r="10" spans="1:29" x14ac:dyDescent="0.35">
      <c r="A10" s="4">
        <v>17</v>
      </c>
      <c r="B10" s="4">
        <v>85</v>
      </c>
      <c r="D10" s="23">
        <v>1</v>
      </c>
      <c r="E10" s="24">
        <f t="shared" si="0"/>
        <v>17</v>
      </c>
      <c r="G10" s="25">
        <f t="shared" si="1"/>
        <v>85</v>
      </c>
      <c r="I10" s="4" t="s">
        <v>10</v>
      </c>
      <c r="K10" s="13">
        <v>75.04101430588814</v>
      </c>
      <c r="M10" s="26">
        <f t="shared" si="2"/>
        <v>9.9589856941118597</v>
      </c>
      <c r="O10" s="18">
        <v>8.2581199729845928E-2</v>
      </c>
      <c r="P10">
        <v>6.2688033400871868E-2</v>
      </c>
      <c r="Q10">
        <v>6.0477681586541425E-2</v>
      </c>
      <c r="R10">
        <v>3.5058635721741255E-2</v>
      </c>
      <c r="S10">
        <v>6.931908884386323E-2</v>
      </c>
      <c r="T10">
        <v>7.9265672008350246E-2</v>
      </c>
      <c r="U10">
        <v>8.3686375637011146E-2</v>
      </c>
      <c r="V10">
        <v>5.93725056793762E-2</v>
      </c>
      <c r="W10">
        <v>7.5950144286854565E-2</v>
      </c>
      <c r="X10">
        <v>6.7108737029532767E-2</v>
      </c>
      <c r="Y10">
        <v>7.2634616565358898E-2</v>
      </c>
      <c r="Z10">
        <v>4.9425922514889177E-2</v>
      </c>
      <c r="AA10">
        <v>5.6056977957880526E-2</v>
      </c>
      <c r="AB10">
        <v>8.3686375637011146E-2</v>
      </c>
      <c r="AC10" s="19">
        <v>6.2688033400871868E-2</v>
      </c>
    </row>
    <row r="11" spans="1:29" x14ac:dyDescent="0.35">
      <c r="A11" s="4">
        <v>8</v>
      </c>
      <c r="B11" s="4">
        <v>84</v>
      </c>
      <c r="D11" s="23">
        <v>1</v>
      </c>
      <c r="E11" s="24">
        <f t="shared" si="0"/>
        <v>8</v>
      </c>
      <c r="G11" s="25">
        <f t="shared" si="1"/>
        <v>84</v>
      </c>
      <c r="I11" s="27">
        <f>SQRT(G23)</f>
        <v>3.9065908075799749</v>
      </c>
      <c r="K11" s="13">
        <v>80.694817952968634</v>
      </c>
      <c r="M11" s="26">
        <f t="shared" si="2"/>
        <v>3.3051820470313658</v>
      </c>
      <c r="O11" s="18">
        <v>0.14226069871676802</v>
      </c>
      <c r="P11">
        <v>4.7768158654141343E-2</v>
      </c>
      <c r="Q11">
        <v>3.7268987536071718E-2</v>
      </c>
      <c r="R11">
        <v>-8.3471480321729019E-2</v>
      </c>
      <c r="S11">
        <v>7.9265672008350233E-2</v>
      </c>
      <c r="T11">
        <v>0.12651194203966357</v>
      </c>
      <c r="U11">
        <v>0.14751028427580284</v>
      </c>
      <c r="V11">
        <v>3.2019401977036899E-2</v>
      </c>
      <c r="W11">
        <v>0.11076318536255914</v>
      </c>
      <c r="X11">
        <v>6.8766500890280607E-2</v>
      </c>
      <c r="Y11">
        <v>9.5014428685454677E-2</v>
      </c>
      <c r="Z11">
        <v>-1.5226868054276449E-2</v>
      </c>
      <c r="AA11">
        <v>1.6270645299932468E-2</v>
      </c>
      <c r="AB11">
        <v>0.14751028427580284</v>
      </c>
      <c r="AC11" s="19">
        <v>4.7768158654141343E-2</v>
      </c>
    </row>
    <row r="12" spans="1:29" x14ac:dyDescent="0.35">
      <c r="A12" s="4">
        <v>4</v>
      </c>
      <c r="B12" s="4">
        <v>73</v>
      </c>
      <c r="D12" s="23">
        <v>1</v>
      </c>
      <c r="E12" s="24">
        <f t="shared" si="0"/>
        <v>4</v>
      </c>
      <c r="G12" s="25">
        <f t="shared" si="1"/>
        <v>73</v>
      </c>
      <c r="I12" s="28">
        <f>SQRT(H24)</f>
        <v>0.17112895461639735</v>
      </c>
      <c r="K12" s="13">
        <v>83.207619573893297</v>
      </c>
      <c r="M12" s="26">
        <f t="shared" si="2"/>
        <v>-10.207619573893297</v>
      </c>
      <c r="O12" s="18">
        <v>0.16878492048873336</v>
      </c>
      <c r="P12">
        <v>4.1137103211149967E-2</v>
      </c>
      <c r="Q12">
        <v>2.6954012402529592E-2</v>
      </c>
      <c r="R12">
        <v>-0.13615153189660478</v>
      </c>
      <c r="S12">
        <v>8.3686375637011104E-2</v>
      </c>
      <c r="T12">
        <v>0.14751028427580282</v>
      </c>
      <c r="U12">
        <v>0.17587646589304357</v>
      </c>
      <c r="V12">
        <v>1.9862466998219391E-2</v>
      </c>
      <c r="W12">
        <v>0.12623564806287224</v>
      </c>
      <c r="X12">
        <v>6.9503284828390716E-2</v>
      </c>
      <c r="Y12">
        <v>0.10496101184994167</v>
      </c>
      <c r="Z12">
        <v>-4.3961441640572307E-2</v>
      </c>
      <c r="AA12">
        <v>-1.4121692147111564E-3</v>
      </c>
      <c r="AB12">
        <v>0.17587646589304357</v>
      </c>
      <c r="AC12" s="19">
        <v>4.1137103211149967E-2</v>
      </c>
    </row>
    <row r="13" spans="1:29" x14ac:dyDescent="0.35">
      <c r="A13" s="4">
        <v>26</v>
      </c>
      <c r="B13" s="4">
        <v>79</v>
      </c>
      <c r="D13" s="23">
        <v>1</v>
      </c>
      <c r="E13" s="24">
        <f t="shared" si="0"/>
        <v>26</v>
      </c>
      <c r="G13" s="25">
        <f t="shared" si="1"/>
        <v>79</v>
      </c>
      <c r="K13" s="13">
        <v>69.387210658807646</v>
      </c>
      <c r="M13" s="26">
        <f t="shared" si="2"/>
        <v>9.6127893411923537</v>
      </c>
      <c r="O13" s="18">
        <v>2.2901700742923817E-2</v>
      </c>
      <c r="P13">
        <v>7.7607908147602378E-2</v>
      </c>
      <c r="Q13">
        <v>8.3686375637011118E-2</v>
      </c>
      <c r="R13">
        <v>0.1535887517652115</v>
      </c>
      <c r="S13">
        <v>5.9372505679376193E-2</v>
      </c>
      <c r="T13">
        <v>3.2019401977036913E-2</v>
      </c>
      <c r="U13">
        <v>1.9862466998219454E-2</v>
      </c>
      <c r="V13">
        <v>8.6725609381715474E-2</v>
      </c>
      <c r="W13">
        <v>4.1137103211150008E-2</v>
      </c>
      <c r="X13">
        <v>6.5450973168784926E-2</v>
      </c>
      <c r="Y13">
        <v>5.0254804445263104E-2</v>
      </c>
      <c r="Z13">
        <v>0.11407871308405476</v>
      </c>
      <c r="AA13">
        <v>9.584331061582857E-2</v>
      </c>
      <c r="AB13">
        <v>1.9862466998219454E-2</v>
      </c>
      <c r="AC13" s="19">
        <v>7.7607908147602378E-2</v>
      </c>
    </row>
    <row r="14" spans="1:29" x14ac:dyDescent="0.35">
      <c r="A14" s="4">
        <v>11</v>
      </c>
      <c r="B14" s="4">
        <v>81</v>
      </c>
      <c r="D14" s="23">
        <v>1</v>
      </c>
      <c r="E14" s="24">
        <f t="shared" si="0"/>
        <v>11</v>
      </c>
      <c r="G14" s="25">
        <f t="shared" si="1"/>
        <v>81</v>
      </c>
      <c r="K14" s="13">
        <v>78.810216737275141</v>
      </c>
      <c r="M14" s="26">
        <f t="shared" si="2"/>
        <v>2.189783262724859</v>
      </c>
      <c r="O14" s="18">
        <v>0.12236753238779398</v>
      </c>
      <c r="P14">
        <v>5.2741450236384851E-2</v>
      </c>
      <c r="Q14">
        <v>4.5005218886228271E-2</v>
      </c>
      <c r="R14">
        <v>-4.396144164057228E-2</v>
      </c>
      <c r="S14">
        <v>7.5950144286854551E-2</v>
      </c>
      <c r="T14">
        <v>0.11076318536255912</v>
      </c>
      <c r="U14">
        <v>0.12623564806287227</v>
      </c>
      <c r="V14">
        <v>4.1137103211149995E-2</v>
      </c>
      <c r="W14">
        <v>9.9158838337324265E-2</v>
      </c>
      <c r="X14">
        <v>6.8213912936697985E-2</v>
      </c>
      <c r="Y14">
        <v>8.7554491312089408E-2</v>
      </c>
      <c r="Z14">
        <v>6.3240621354454241E-3</v>
      </c>
      <c r="AA14">
        <v>2.9532756185915138E-2</v>
      </c>
      <c r="AB14">
        <v>0.12623564806287227</v>
      </c>
      <c r="AC14" s="19">
        <v>5.2741450236384851E-2</v>
      </c>
    </row>
    <row r="15" spans="1:29" x14ac:dyDescent="0.35">
      <c r="A15" s="4">
        <v>19</v>
      </c>
      <c r="B15" s="4">
        <v>75</v>
      </c>
      <c r="D15" s="23">
        <v>1</v>
      </c>
      <c r="E15" s="24">
        <f t="shared" si="0"/>
        <v>19</v>
      </c>
      <c r="G15" s="25">
        <f t="shared" si="1"/>
        <v>75</v>
      </c>
      <c r="K15" s="13">
        <v>73.784613495425816</v>
      </c>
      <c r="M15" s="26">
        <f t="shared" si="2"/>
        <v>1.2153865045741838</v>
      </c>
      <c r="O15" s="18">
        <v>6.9319088843863216E-2</v>
      </c>
      <c r="P15">
        <v>6.6003561122367507E-2</v>
      </c>
      <c r="Q15">
        <v>6.5635169153312425E-2</v>
      </c>
      <c r="R15">
        <v>6.1398661509179026E-2</v>
      </c>
      <c r="S15">
        <v>6.7108737029532739E-2</v>
      </c>
      <c r="T15">
        <v>6.8766500890280594E-2</v>
      </c>
      <c r="U15">
        <v>6.9503284828390743E-2</v>
      </c>
      <c r="V15">
        <v>6.5450973168784884E-2</v>
      </c>
      <c r="W15">
        <v>6.8213912936697971E-2</v>
      </c>
      <c r="X15">
        <v>6.6740345060477657E-2</v>
      </c>
      <c r="Y15">
        <v>6.7661324983115362E-2</v>
      </c>
      <c r="Z15">
        <v>6.379320930803703E-2</v>
      </c>
      <c r="AA15">
        <v>6.4898385215202276E-2</v>
      </c>
      <c r="AB15">
        <v>6.9503284828390743E-2</v>
      </c>
      <c r="AC15" s="19">
        <v>6.6003561122367507E-2</v>
      </c>
    </row>
    <row r="16" spans="1:29" x14ac:dyDescent="0.35">
      <c r="A16" s="4">
        <v>14</v>
      </c>
      <c r="B16" s="4">
        <v>68</v>
      </c>
      <c r="D16" s="23">
        <v>1</v>
      </c>
      <c r="E16" s="24">
        <f t="shared" si="0"/>
        <v>14</v>
      </c>
      <c r="G16" s="25">
        <f t="shared" si="1"/>
        <v>68</v>
      </c>
      <c r="K16" s="13">
        <v>76.925615521581648</v>
      </c>
      <c r="M16" s="26">
        <f t="shared" si="2"/>
        <v>-8.9256155215816477</v>
      </c>
      <c r="O16" s="18">
        <v>0.10247436605881993</v>
      </c>
      <c r="P16">
        <v>5.7714741818628346E-2</v>
      </c>
      <c r="Q16">
        <v>5.2741450236384838E-2</v>
      </c>
      <c r="R16">
        <v>-4.4514029594155263E-3</v>
      </c>
      <c r="S16">
        <v>7.2634616565358884E-2</v>
      </c>
      <c r="T16">
        <v>9.5014428685454677E-2</v>
      </c>
      <c r="U16">
        <v>0.10496101184994169</v>
      </c>
      <c r="V16">
        <v>5.0254804445263077E-2</v>
      </c>
      <c r="W16">
        <v>8.7554491312089408E-2</v>
      </c>
      <c r="X16">
        <v>6.7661324983115362E-2</v>
      </c>
      <c r="Y16">
        <v>8.0094553938724139E-2</v>
      </c>
      <c r="Z16">
        <v>2.7874992325167283E-2</v>
      </c>
      <c r="AA16">
        <v>4.2794867071897821E-2</v>
      </c>
      <c r="AB16">
        <v>0.10496101184994169</v>
      </c>
      <c r="AC16" s="19">
        <v>5.7714741818628346E-2</v>
      </c>
    </row>
    <row r="17" spans="1:29" x14ac:dyDescent="0.35">
      <c r="A17" s="4">
        <v>35</v>
      </c>
      <c r="B17" s="4">
        <v>72</v>
      </c>
      <c r="D17" s="23">
        <v>1</v>
      </c>
      <c r="E17" s="24">
        <f t="shared" si="0"/>
        <v>35</v>
      </c>
      <c r="G17" s="25">
        <f>B17</f>
        <v>72</v>
      </c>
      <c r="K17" s="13">
        <v>63.733407011727166</v>
      </c>
      <c r="M17" s="26">
        <f t="shared" si="2"/>
        <v>8.2665929882728335</v>
      </c>
      <c r="O17" s="18">
        <v>-3.677779824399828E-2</v>
      </c>
      <c r="P17">
        <v>9.2527782894332888E-2</v>
      </c>
      <c r="Q17">
        <v>0.1068950696874808</v>
      </c>
      <c r="R17">
        <v>0.27211886780868177</v>
      </c>
      <c r="S17">
        <v>4.942592251488917E-2</v>
      </c>
      <c r="T17">
        <v>-1.5226868054276421E-2</v>
      </c>
      <c r="U17">
        <v>-4.3961441640572238E-2</v>
      </c>
      <c r="V17">
        <v>0.11407871308405476</v>
      </c>
      <c r="W17">
        <v>6.3240621354454379E-3</v>
      </c>
      <c r="X17">
        <v>6.3793209308037085E-2</v>
      </c>
      <c r="Y17">
        <v>2.7874992325167297E-2</v>
      </c>
      <c r="Z17">
        <v>0.17873150365322035</v>
      </c>
      <c r="AA17">
        <v>0.13562964327377661</v>
      </c>
      <c r="AB17">
        <v>-4.3961441640572238E-2</v>
      </c>
      <c r="AC17" s="19">
        <v>9.2527782894332888E-2</v>
      </c>
    </row>
    <row r="18" spans="1:29" x14ac:dyDescent="0.35">
      <c r="A18" s="4">
        <v>29</v>
      </c>
      <c r="B18" s="4">
        <v>58</v>
      </c>
      <c r="C18" s="4"/>
      <c r="D18" s="23">
        <v>1</v>
      </c>
      <c r="E18" s="24">
        <f t="shared" si="0"/>
        <v>29</v>
      </c>
      <c r="G18" s="25">
        <f>B18</f>
        <v>58</v>
      </c>
      <c r="K18" s="13">
        <v>67.502609443114153</v>
      </c>
      <c r="M18" s="26">
        <f t="shared" si="2"/>
        <v>-9.502609443114153</v>
      </c>
      <c r="O18" s="18">
        <v>3.0085344139498087E-3</v>
      </c>
      <c r="P18">
        <v>8.2581199729845928E-2</v>
      </c>
      <c r="Q18">
        <v>9.1422606987167726E-2</v>
      </c>
      <c r="R18">
        <v>0.19309879044636832</v>
      </c>
      <c r="S18">
        <v>5.605697795788056E-2</v>
      </c>
      <c r="T18">
        <v>1.6270645299932496E-2</v>
      </c>
      <c r="U18">
        <v>-1.412169214711087E-3</v>
      </c>
      <c r="V18">
        <v>9.5843310615828625E-2</v>
      </c>
      <c r="W18">
        <v>2.9532756185915179E-2</v>
      </c>
      <c r="X18">
        <v>6.4898385215202345E-2</v>
      </c>
      <c r="Y18">
        <v>4.279486707189787E-2</v>
      </c>
      <c r="Z18">
        <v>0.13562964327377669</v>
      </c>
      <c r="AA18">
        <v>0.10910542150181129</v>
      </c>
      <c r="AB18">
        <v>-1.412169214711087E-3</v>
      </c>
      <c r="AC18" s="19">
        <v>8.2581199729845928E-2</v>
      </c>
    </row>
    <row r="19" spans="1:29" x14ac:dyDescent="0.35">
      <c r="A19" s="4">
        <v>4</v>
      </c>
      <c r="B19" s="4">
        <v>92</v>
      </c>
      <c r="C19" s="4"/>
      <c r="D19" s="23">
        <v>1</v>
      </c>
      <c r="E19" s="24">
        <f t="shared" si="0"/>
        <v>4</v>
      </c>
      <c r="G19" s="25">
        <f>B19</f>
        <v>92</v>
      </c>
      <c r="K19" s="13">
        <v>83.207619573893297</v>
      </c>
      <c r="M19" s="26">
        <f t="shared" si="2"/>
        <v>8.7923804261067033</v>
      </c>
      <c r="O19" s="18">
        <v>0.16878492048873336</v>
      </c>
      <c r="P19">
        <v>4.1137103211149967E-2</v>
      </c>
      <c r="Q19">
        <v>2.6954012402529592E-2</v>
      </c>
      <c r="R19">
        <v>-0.13615153189660478</v>
      </c>
      <c r="S19">
        <v>8.3686375637011104E-2</v>
      </c>
      <c r="T19">
        <v>0.14751028427580282</v>
      </c>
      <c r="U19">
        <v>0.17587646589304357</v>
      </c>
      <c r="V19">
        <v>1.9862466998219391E-2</v>
      </c>
      <c r="W19">
        <v>0.12623564806287224</v>
      </c>
      <c r="X19">
        <v>6.9503284828390716E-2</v>
      </c>
      <c r="Y19">
        <v>0.10496101184994167</v>
      </c>
      <c r="Z19">
        <v>-4.3961441640572307E-2</v>
      </c>
      <c r="AA19">
        <v>-1.4121692147111564E-3</v>
      </c>
      <c r="AB19">
        <v>0.17587646589304357</v>
      </c>
      <c r="AC19" s="19">
        <v>4.1137103211149967E-2</v>
      </c>
    </row>
    <row r="20" spans="1:29" x14ac:dyDescent="0.35">
      <c r="A20" s="29">
        <v>23</v>
      </c>
      <c r="B20" s="29">
        <v>65</v>
      </c>
      <c r="D20" s="30">
        <v>1</v>
      </c>
      <c r="E20" s="31">
        <f t="shared" si="0"/>
        <v>23</v>
      </c>
      <c r="G20" s="32">
        <f>B20</f>
        <v>65</v>
      </c>
      <c r="K20" s="14">
        <v>71.271811874501154</v>
      </c>
      <c r="M20" s="11">
        <f t="shared" si="2"/>
        <v>-6.2718118745011537</v>
      </c>
      <c r="O20" s="20">
        <v>4.2794867071897863E-2</v>
      </c>
      <c r="P20" s="21">
        <v>7.2634616565358912E-2</v>
      </c>
      <c r="Q20" s="21">
        <v>7.5950144286854565E-2</v>
      </c>
      <c r="R20" s="21">
        <v>0.11407871308405479</v>
      </c>
      <c r="S20" s="21">
        <v>6.2688033400871895E-2</v>
      </c>
      <c r="T20" s="21">
        <v>4.7768158654141371E-2</v>
      </c>
      <c r="U20" s="21">
        <v>4.1137103211150029E-2</v>
      </c>
      <c r="V20" s="21">
        <v>7.7607908147602406E-2</v>
      </c>
      <c r="W20" s="21">
        <v>5.2741450236384879E-2</v>
      </c>
      <c r="X20" s="21">
        <v>6.6003561122367563E-2</v>
      </c>
      <c r="Y20" s="21">
        <v>5.7714741818628387E-2</v>
      </c>
      <c r="Z20" s="21">
        <v>9.252778289433293E-2</v>
      </c>
      <c r="AA20" s="21">
        <v>8.2581199729845914E-2</v>
      </c>
      <c r="AB20" s="21">
        <v>4.1137103211150029E-2</v>
      </c>
      <c r="AC20" s="22">
        <v>7.2634616565358912E-2</v>
      </c>
    </row>
    <row r="22" spans="1:29" ht="17.5" x14ac:dyDescent="0.45">
      <c r="D22" s="3" t="s">
        <v>11</v>
      </c>
      <c r="E22" s="3"/>
      <c r="G22" s="3" t="s">
        <v>12</v>
      </c>
      <c r="H22" s="3"/>
      <c r="L22" t="s">
        <v>13</v>
      </c>
      <c r="M22" s="10">
        <f>DEVSQ(M6:M20)</f>
        <v>826.74234051697704</v>
      </c>
    </row>
    <row r="23" spans="1:29" ht="16.5" x14ac:dyDescent="0.45">
      <c r="D23" s="15">
        <f t="array" ref="D23:E24">MINVERSE(MMULT(TRANSPOSE(D6:E20),D6:E20))</f>
        <v>0.23997666850862656</v>
      </c>
      <c r="E23" s="17">
        <v>-8.9335052495855619E-3</v>
      </c>
      <c r="G23" s="15">
        <f t="array" ref="G23:H24">M24*D23:E24</f>
        <v>15.261451737868359</v>
      </c>
      <c r="H23" s="17">
        <v>-0.56813131069715916</v>
      </c>
      <c r="L23" t="s">
        <v>14</v>
      </c>
      <c r="M23" s="26">
        <f>COUNT(A6:A20)-COUNT(A6:A6)-1</f>
        <v>13</v>
      </c>
    </row>
    <row r="24" spans="1:29" ht="16.5" x14ac:dyDescent="0.45">
      <c r="D24" s="20">
        <v>-8.9335052495855601E-3</v>
      </c>
      <c r="E24" s="22">
        <v>4.6048996131884334E-4</v>
      </c>
      <c r="G24" s="20">
        <v>-0.56813131069715905</v>
      </c>
      <c r="H24" s="22">
        <v>2.9285119108100981E-2</v>
      </c>
      <c r="L24" t="s">
        <v>15</v>
      </c>
      <c r="M24" s="11">
        <f>M22/M23</f>
        <v>63.595564655152081</v>
      </c>
    </row>
    <row r="27" spans="1:29" x14ac:dyDescent="0.35">
      <c r="N27" t="s">
        <v>16</v>
      </c>
    </row>
    <row r="29" spans="1:29" x14ac:dyDescent="0.35">
      <c r="N29" t="s">
        <v>0</v>
      </c>
      <c r="Q29" t="s">
        <v>17</v>
      </c>
      <c r="T29" t="s">
        <v>18</v>
      </c>
    </row>
    <row r="31" spans="1:29" ht="16.5" x14ac:dyDescent="0.45">
      <c r="N31" s="4" t="s">
        <v>4</v>
      </c>
      <c r="O31" s="4" t="s">
        <v>8</v>
      </c>
      <c r="Q31" s="4" t="s">
        <v>4</v>
      </c>
      <c r="R31" s="4" t="s">
        <v>19</v>
      </c>
      <c r="T31" s="4" t="s">
        <v>4</v>
      </c>
      <c r="U31" s="4" t="s">
        <v>20</v>
      </c>
    </row>
    <row r="32" spans="1:29" x14ac:dyDescent="0.35">
      <c r="N32" s="7">
        <f t="shared" ref="N32:N46" si="3">E6</f>
        <v>5</v>
      </c>
      <c r="O32" s="17">
        <f t="shared" ref="O32:O46" si="4">M6</f>
        <v>-2.5794191686621275</v>
      </c>
      <c r="Q32" s="7">
        <f>N32</f>
        <v>5</v>
      </c>
      <c r="R32" s="17">
        <f t="shared" ref="R32:R46" si="5">O32/SQRT($M$24)</f>
        <v>-0.32345100811793859</v>
      </c>
      <c r="S32">
        <v>1</v>
      </c>
      <c r="T32" s="7">
        <f>Q32</f>
        <v>5</v>
      </c>
      <c r="U32" s="17">
        <f t="array" ref="U32:U46">R32:R46/SQRT(1-INDEX(O6:AC20,S32:S46,S32:S46))</f>
        <v>-0.35336731270605498</v>
      </c>
    </row>
    <row r="33" spans="2:21" x14ac:dyDescent="0.35">
      <c r="N33" s="23">
        <f t="shared" si="3"/>
        <v>23</v>
      </c>
      <c r="O33" s="19">
        <f t="shared" si="4"/>
        <v>6.7281881254988463</v>
      </c>
      <c r="Q33" s="23">
        <f t="shared" ref="Q33:Q46" si="6">N33</f>
        <v>23</v>
      </c>
      <c r="R33" s="19">
        <f t="shared" si="5"/>
        <v>0.84369351768774359</v>
      </c>
      <c r="S33">
        <f>S32+1</f>
        <v>2</v>
      </c>
      <c r="T33" s="23">
        <f t="shared" ref="T33:T46" si="7">Q33</f>
        <v>23</v>
      </c>
      <c r="U33" s="19">
        <v>0.87611128018264017</v>
      </c>
    </row>
    <row r="34" spans="2:21" x14ac:dyDescent="0.35">
      <c r="N34" s="23">
        <f t="shared" si="3"/>
        <v>25</v>
      </c>
      <c r="O34" s="19">
        <f t="shared" si="4"/>
        <v>-10.015411064038815</v>
      </c>
      <c r="Q34" s="23">
        <f t="shared" si="6"/>
        <v>25</v>
      </c>
      <c r="R34" s="19">
        <f t="shared" si="5"/>
        <v>-1.2559008806076084</v>
      </c>
      <c r="S34">
        <f t="shared" ref="S34:S46" si="8">S33+1</f>
        <v>3</v>
      </c>
      <c r="T34" s="23">
        <f t="shared" si="7"/>
        <v>25</v>
      </c>
      <c r="U34" s="19">
        <v>-1.3101560983825884</v>
      </c>
    </row>
    <row r="35" spans="2:21" x14ac:dyDescent="0.35">
      <c r="N35" s="23">
        <f t="shared" si="3"/>
        <v>48</v>
      </c>
      <c r="O35" s="19">
        <f t="shared" si="4"/>
        <v>-2.5668017437220101</v>
      </c>
      <c r="Q35" s="23">
        <f t="shared" si="6"/>
        <v>48</v>
      </c>
      <c r="R35" s="19">
        <f t="shared" si="5"/>
        <v>-0.32186882292434321</v>
      </c>
      <c r="S35">
        <f t="shared" si="8"/>
        <v>4</v>
      </c>
      <c r="T35" s="23">
        <f t="shared" si="7"/>
        <v>48</v>
      </c>
      <c r="U35" s="19">
        <v>-0.43139948969891356</v>
      </c>
    </row>
    <row r="36" spans="2:21" x14ac:dyDescent="0.35">
      <c r="N36" s="23">
        <f t="shared" si="3"/>
        <v>17</v>
      </c>
      <c r="O36" s="19">
        <f t="shared" si="4"/>
        <v>9.9589856941118597</v>
      </c>
      <c r="Q36" s="23">
        <f t="shared" si="6"/>
        <v>17</v>
      </c>
      <c r="R36" s="19">
        <f t="shared" si="5"/>
        <v>1.2488253176250446</v>
      </c>
      <c r="S36">
        <f t="shared" si="8"/>
        <v>5</v>
      </c>
      <c r="T36" s="23">
        <f t="shared" si="7"/>
        <v>17</v>
      </c>
      <c r="U36" s="19">
        <v>1.2944977248762728</v>
      </c>
    </row>
    <row r="37" spans="2:21" x14ac:dyDescent="0.35">
      <c r="N37" s="23">
        <f t="shared" si="3"/>
        <v>8</v>
      </c>
      <c r="O37" s="19">
        <f t="shared" si="4"/>
        <v>3.3051820470313658</v>
      </c>
      <c r="Q37" s="23">
        <f t="shared" si="6"/>
        <v>8</v>
      </c>
      <c r="R37" s="19">
        <f t="shared" si="5"/>
        <v>0.41445937834140428</v>
      </c>
      <c r="S37">
        <f t="shared" si="8"/>
        <v>6</v>
      </c>
      <c r="T37" s="23">
        <f t="shared" si="7"/>
        <v>8</v>
      </c>
      <c r="U37" s="19">
        <v>0.44345901226089324</v>
      </c>
    </row>
    <row r="38" spans="2:21" x14ac:dyDescent="0.35">
      <c r="N38" s="23">
        <f t="shared" si="3"/>
        <v>4</v>
      </c>
      <c r="O38" s="19">
        <f t="shared" si="4"/>
        <v>-10.207619573893297</v>
      </c>
      <c r="Q38" s="23">
        <f t="shared" si="6"/>
        <v>4</v>
      </c>
      <c r="R38" s="19">
        <f t="shared" si="5"/>
        <v>-1.2800032200166485</v>
      </c>
      <c r="S38">
        <f t="shared" si="8"/>
        <v>7</v>
      </c>
      <c r="T38" s="23">
        <f t="shared" si="7"/>
        <v>4</v>
      </c>
      <c r="U38" s="19">
        <v>-1.4099863361999463</v>
      </c>
    </row>
    <row r="39" spans="2:21" x14ac:dyDescent="0.35">
      <c r="N39" s="23">
        <f t="shared" si="3"/>
        <v>26</v>
      </c>
      <c r="O39" s="19">
        <f t="shared" si="4"/>
        <v>9.6127893411923537</v>
      </c>
      <c r="Q39" s="23">
        <f t="shared" si="6"/>
        <v>26</v>
      </c>
      <c r="R39" s="19">
        <f t="shared" si="5"/>
        <v>1.2054133895758909</v>
      </c>
      <c r="S39">
        <f t="shared" si="8"/>
        <v>8</v>
      </c>
      <c r="T39" s="23">
        <f t="shared" si="7"/>
        <v>26</v>
      </c>
      <c r="U39" s="19">
        <v>1.2613493026239915</v>
      </c>
    </row>
    <row r="40" spans="2:21" x14ac:dyDescent="0.35">
      <c r="N40" s="23">
        <f t="shared" si="3"/>
        <v>11</v>
      </c>
      <c r="O40" s="19">
        <f t="shared" si="4"/>
        <v>2.189783262724859</v>
      </c>
      <c r="Q40" s="23">
        <f t="shared" si="6"/>
        <v>11</v>
      </c>
      <c r="R40" s="19">
        <f t="shared" si="5"/>
        <v>0.27459189746795337</v>
      </c>
      <c r="S40">
        <f t="shared" si="8"/>
        <v>9</v>
      </c>
      <c r="T40" s="23">
        <f t="shared" si="7"/>
        <v>11</v>
      </c>
      <c r="U40" s="19">
        <v>0.28931010782196626</v>
      </c>
    </row>
    <row r="41" spans="2:21" x14ac:dyDescent="0.35">
      <c r="N41" s="23">
        <f t="shared" si="3"/>
        <v>19</v>
      </c>
      <c r="O41" s="19">
        <f t="shared" si="4"/>
        <v>1.2153865045741838</v>
      </c>
      <c r="Q41" s="23">
        <f t="shared" si="6"/>
        <v>19</v>
      </c>
      <c r="R41" s="19">
        <f t="shared" si="5"/>
        <v>0.1524056248528837</v>
      </c>
      <c r="S41">
        <f t="shared" si="8"/>
        <v>10</v>
      </c>
      <c r="T41" s="23">
        <f t="shared" si="7"/>
        <v>19</v>
      </c>
      <c r="U41" s="19">
        <v>0.15776103618215834</v>
      </c>
    </row>
    <row r="42" spans="2:21" x14ac:dyDescent="0.35">
      <c r="N42" s="23">
        <f t="shared" si="3"/>
        <v>14</v>
      </c>
      <c r="O42" s="19">
        <f t="shared" si="4"/>
        <v>-8.9256155215816477</v>
      </c>
      <c r="Q42" s="23">
        <f t="shared" si="6"/>
        <v>14</v>
      </c>
      <c r="R42" s="19">
        <f t="shared" si="5"/>
        <v>-1.1192439653094886</v>
      </c>
      <c r="S42">
        <f t="shared" si="8"/>
        <v>11</v>
      </c>
      <c r="T42" s="23">
        <f t="shared" si="7"/>
        <v>14</v>
      </c>
      <c r="U42" s="19">
        <v>-1.1669524669732534</v>
      </c>
    </row>
    <row r="43" spans="2:21" x14ac:dyDescent="0.35">
      <c r="N43" s="23">
        <f t="shared" si="3"/>
        <v>35</v>
      </c>
      <c r="O43" s="19">
        <f t="shared" si="4"/>
        <v>8.2665929882728335</v>
      </c>
      <c r="Q43" s="23">
        <f t="shared" si="6"/>
        <v>35</v>
      </c>
      <c r="R43" s="19">
        <f t="shared" si="5"/>
        <v>1.0366046233363364</v>
      </c>
      <c r="S43">
        <f t="shared" si="8"/>
        <v>12</v>
      </c>
      <c r="T43" s="23">
        <f t="shared" si="7"/>
        <v>35</v>
      </c>
      <c r="U43" s="19">
        <v>1.1438539062603683</v>
      </c>
    </row>
    <row r="44" spans="2:21" x14ac:dyDescent="0.35">
      <c r="N44" s="23">
        <f t="shared" si="3"/>
        <v>29</v>
      </c>
      <c r="O44" s="19">
        <f t="shared" si="4"/>
        <v>-9.502609443114153</v>
      </c>
      <c r="Q44" s="23">
        <f t="shared" si="6"/>
        <v>29</v>
      </c>
      <c r="R44" s="19">
        <f t="shared" si="5"/>
        <v>-1.1915971787247441</v>
      </c>
      <c r="S44">
        <f t="shared" si="8"/>
        <v>13</v>
      </c>
      <c r="T44" s="23">
        <f t="shared" si="7"/>
        <v>29</v>
      </c>
      <c r="U44" s="19">
        <v>-1.2624561672637942</v>
      </c>
    </row>
    <row r="45" spans="2:21" x14ac:dyDescent="0.35">
      <c r="N45" s="23">
        <f t="shared" si="3"/>
        <v>4</v>
      </c>
      <c r="O45" s="19">
        <f t="shared" si="4"/>
        <v>8.7923804261067033</v>
      </c>
      <c r="Q45" s="23">
        <f t="shared" si="6"/>
        <v>4</v>
      </c>
      <c r="R45" s="19">
        <f t="shared" si="5"/>
        <v>1.1025367056009348</v>
      </c>
      <c r="S45">
        <f t="shared" si="8"/>
        <v>14</v>
      </c>
      <c r="T45" s="23">
        <f t="shared" si="7"/>
        <v>4</v>
      </c>
      <c r="U45" s="19">
        <v>1.2144982651184277</v>
      </c>
    </row>
    <row r="46" spans="2:21" x14ac:dyDescent="0.35">
      <c r="B46" t="s">
        <v>21</v>
      </c>
      <c r="N46" s="30">
        <f t="shared" si="3"/>
        <v>23</v>
      </c>
      <c r="O46" s="22">
        <f t="shared" si="4"/>
        <v>-6.2718118745011537</v>
      </c>
      <c r="Q46" s="30">
        <f t="shared" si="6"/>
        <v>23</v>
      </c>
      <c r="R46" s="22">
        <f t="shared" si="5"/>
        <v>-0.78646537878744494</v>
      </c>
      <c r="S46">
        <f t="shared" si="8"/>
        <v>15</v>
      </c>
      <c r="T46" s="30">
        <f t="shared" si="7"/>
        <v>23</v>
      </c>
      <c r="U46" s="22">
        <v>-0.81668422879101499</v>
      </c>
    </row>
    <row r="49" spans="14:17" x14ac:dyDescent="0.35">
      <c r="N49" t="s">
        <v>22</v>
      </c>
    </row>
    <row r="51" spans="14:17" x14ac:dyDescent="0.35">
      <c r="N51" t="s">
        <v>23</v>
      </c>
      <c r="O51">
        <f>COUNT(O32:O46)</f>
        <v>15</v>
      </c>
      <c r="P51">
        <f>2*O51</f>
        <v>30</v>
      </c>
    </row>
    <row r="52" spans="14:17" x14ac:dyDescent="0.35">
      <c r="N52" t="s">
        <v>24</v>
      </c>
      <c r="O52">
        <f>AVERAGE(O32:O46)</f>
        <v>-1.3263464400855204E-14</v>
      </c>
    </row>
    <row r="53" spans="14:17" x14ac:dyDescent="0.35">
      <c r="N53" t="s">
        <v>25</v>
      </c>
      <c r="O53">
        <f>STDEV(O32:O46)</f>
        <v>7.6845965621261607</v>
      </c>
    </row>
    <row r="55" spans="14:17" x14ac:dyDescent="0.35">
      <c r="N55" t="s">
        <v>26</v>
      </c>
      <c r="O55" t="s">
        <v>27</v>
      </c>
      <c r="P55" t="s">
        <v>28</v>
      </c>
      <c r="Q55" t="s">
        <v>29</v>
      </c>
    </row>
    <row r="56" spans="14:17" x14ac:dyDescent="0.35">
      <c r="N56">
        <v>1</v>
      </c>
      <c r="O56">
        <v>-10.207619573893297</v>
      </c>
      <c r="P56">
        <f>NORMSINV(N56/P$51)</f>
        <v>-1.8339146358159142</v>
      </c>
      <c r="Q56">
        <f>STANDARDIZE(O56,O$52,O$53)</f>
        <v>-1.3283221170258881</v>
      </c>
    </row>
    <row r="57" spans="14:17" x14ac:dyDescent="0.35">
      <c r="N57">
        <f>N56+2</f>
        <v>3</v>
      </c>
      <c r="O57">
        <v>-10.015411064038815</v>
      </c>
      <c r="P57">
        <f t="shared" ref="P57:P70" si="9">NORMSINV(N57/P$51)</f>
        <v>-1.2815515655446006</v>
      </c>
      <c r="Q57">
        <f t="shared" ref="Q57:Q70" si="10">STANDARDIZE(O57,O$52,O$53)</f>
        <v>-1.3033099373622494</v>
      </c>
    </row>
    <row r="58" spans="14:17" x14ac:dyDescent="0.35">
      <c r="N58">
        <f t="shared" ref="N58:N70" si="11">N57+2</f>
        <v>5</v>
      </c>
      <c r="O58">
        <v>-9.502609443114153</v>
      </c>
      <c r="P58">
        <f t="shared" si="9"/>
        <v>-0.96742156610170071</v>
      </c>
      <c r="Q58">
        <f t="shared" si="10"/>
        <v>-1.2365788322510161</v>
      </c>
    </row>
    <row r="59" spans="14:17" x14ac:dyDescent="0.35">
      <c r="N59">
        <f t="shared" si="11"/>
        <v>7</v>
      </c>
      <c r="O59">
        <v>-8.9256155215816477</v>
      </c>
      <c r="P59">
        <f t="shared" si="9"/>
        <v>-0.72791329088164469</v>
      </c>
      <c r="Q59">
        <f t="shared" si="10"/>
        <v>-1.161494354247806</v>
      </c>
    </row>
    <row r="60" spans="14:17" x14ac:dyDescent="0.35">
      <c r="N60">
        <f t="shared" si="11"/>
        <v>9</v>
      </c>
      <c r="O60">
        <v>-6.2718118745011537</v>
      </c>
      <c r="P60">
        <f t="shared" si="9"/>
        <v>-0.52440051270804089</v>
      </c>
      <c r="Q60">
        <f t="shared" si="10"/>
        <v>-0.81615369444532904</v>
      </c>
    </row>
    <row r="61" spans="14:17" x14ac:dyDescent="0.35">
      <c r="N61">
        <f t="shared" si="11"/>
        <v>11</v>
      </c>
      <c r="O61">
        <v>-2.5794191686621275</v>
      </c>
      <c r="P61">
        <f t="shared" si="9"/>
        <v>-0.34069482708779553</v>
      </c>
      <c r="Q61">
        <f t="shared" si="10"/>
        <v>-0.33566097423707109</v>
      </c>
    </row>
    <row r="62" spans="14:17" x14ac:dyDescent="0.35">
      <c r="N62">
        <f t="shared" si="11"/>
        <v>13</v>
      </c>
      <c r="O62">
        <v>-2.5668017437220101</v>
      </c>
      <c r="P62">
        <f t="shared" si="9"/>
        <v>-0.16789400478810546</v>
      </c>
      <c r="Q62">
        <f t="shared" si="10"/>
        <v>-0.33401906306605361</v>
      </c>
    </row>
    <row r="63" spans="14:17" x14ac:dyDescent="0.35">
      <c r="N63">
        <f t="shared" si="11"/>
        <v>15</v>
      </c>
      <c r="O63">
        <v>1.2153865045741838</v>
      </c>
      <c r="P63">
        <f t="shared" si="9"/>
        <v>0</v>
      </c>
      <c r="Q63">
        <f t="shared" si="10"/>
        <v>0.15815879138851319</v>
      </c>
    </row>
    <row r="64" spans="14:17" x14ac:dyDescent="0.35">
      <c r="N64">
        <f t="shared" si="11"/>
        <v>17</v>
      </c>
      <c r="O64">
        <v>2.189783262724859</v>
      </c>
      <c r="P64">
        <f t="shared" si="9"/>
        <v>0.16789400478810546</v>
      </c>
      <c r="Q64">
        <f t="shared" si="10"/>
        <v>0.2849574789023156</v>
      </c>
    </row>
    <row r="65" spans="14:17" x14ac:dyDescent="0.35">
      <c r="N65">
        <f t="shared" si="11"/>
        <v>19</v>
      </c>
      <c r="O65">
        <v>3.3051820470313658</v>
      </c>
      <c r="P65">
        <f t="shared" si="9"/>
        <v>0.34069482708779542</v>
      </c>
      <c r="Q65">
        <f t="shared" si="10"/>
        <v>0.43010482337109279</v>
      </c>
    </row>
    <row r="66" spans="14:17" x14ac:dyDescent="0.35">
      <c r="N66">
        <f t="shared" si="11"/>
        <v>21</v>
      </c>
      <c r="O66">
        <v>6.7281881254988463</v>
      </c>
      <c r="P66">
        <f t="shared" si="9"/>
        <v>0.52440051270804078</v>
      </c>
      <c r="Q66">
        <f t="shared" si="10"/>
        <v>0.87554214084041859</v>
      </c>
    </row>
    <row r="67" spans="14:17" x14ac:dyDescent="0.35">
      <c r="N67">
        <f t="shared" si="11"/>
        <v>23</v>
      </c>
      <c r="O67">
        <v>8.2665929882728335</v>
      </c>
      <c r="P67">
        <f t="shared" si="9"/>
        <v>0.72791329088164458</v>
      </c>
      <c r="Q67">
        <f t="shared" si="10"/>
        <v>1.0757354561741181</v>
      </c>
    </row>
    <row r="68" spans="14:17" x14ac:dyDescent="0.35">
      <c r="N68">
        <f t="shared" si="11"/>
        <v>25</v>
      </c>
      <c r="O68">
        <v>8.7923804261067033</v>
      </c>
      <c r="P68">
        <f t="shared" si="9"/>
        <v>0.96742156610170071</v>
      </c>
      <c r="Q68">
        <f t="shared" si="10"/>
        <v>1.144156411468666</v>
      </c>
    </row>
    <row r="69" spans="14:17" x14ac:dyDescent="0.35">
      <c r="N69">
        <f t="shared" si="11"/>
        <v>27</v>
      </c>
      <c r="O69">
        <v>9.6127893411923537</v>
      </c>
      <c r="P69">
        <f t="shared" si="9"/>
        <v>1.2815515655446006</v>
      </c>
      <c r="Q69">
        <f t="shared" si="10"/>
        <v>1.2509165918441809</v>
      </c>
    </row>
    <row r="70" spans="14:17" x14ac:dyDescent="0.35">
      <c r="N70">
        <f t="shared" si="11"/>
        <v>29</v>
      </c>
      <c r="O70">
        <v>9.9589856941118597</v>
      </c>
      <c r="P70">
        <f t="shared" si="9"/>
        <v>1.8339146358159142</v>
      </c>
      <c r="Q70">
        <f t="shared" si="10"/>
        <v>1.2959672786461074</v>
      </c>
    </row>
    <row r="73" spans="14:17" x14ac:dyDescent="0.35">
      <c r="N73" t="s">
        <v>22</v>
      </c>
    </row>
    <row r="75" spans="14:17" x14ac:dyDescent="0.35">
      <c r="N75" t="s">
        <v>23</v>
      </c>
      <c r="O75">
        <f>COUNT(G6:G20)</f>
        <v>15</v>
      </c>
      <c r="P75">
        <f>2*O75</f>
        <v>30</v>
      </c>
    </row>
    <row r="76" spans="14:17" x14ac:dyDescent="0.35">
      <c r="N76" t="s">
        <v>24</v>
      </c>
      <c r="O76">
        <f>AVERAGE(G6:G20)</f>
        <v>73.533333333333331</v>
      </c>
    </row>
    <row r="77" spans="14:17" x14ac:dyDescent="0.35">
      <c r="N77" t="s">
        <v>25</v>
      </c>
      <c r="O77">
        <f>STDEV(G6:G20)</f>
        <v>10.966616007988378</v>
      </c>
    </row>
    <row r="79" spans="14:17" x14ac:dyDescent="0.35">
      <c r="N79" t="s">
        <v>26</v>
      </c>
      <c r="O79" t="s">
        <v>27</v>
      </c>
      <c r="P79" t="s">
        <v>28</v>
      </c>
      <c r="Q79" t="s">
        <v>29</v>
      </c>
    </row>
    <row r="80" spans="14:17" x14ac:dyDescent="0.35">
      <c r="N80">
        <v>1</v>
      </c>
      <c r="O80">
        <v>53</v>
      </c>
      <c r="P80">
        <f>NORMSINV(N80/P$75)</f>
        <v>-1.8339146358159142</v>
      </c>
      <c r="Q80">
        <f>STANDARDIZE(O80,O$76,O$77)</f>
        <v>-1.8723490745345965</v>
      </c>
    </row>
    <row r="81" spans="14:17" x14ac:dyDescent="0.35">
      <c r="N81">
        <f>N80+2</f>
        <v>3</v>
      </c>
      <c r="O81">
        <v>58</v>
      </c>
      <c r="P81">
        <f t="shared" ref="P81:P94" si="12">NORMSINV(N81/P$75)</f>
        <v>-1.2815515655446006</v>
      </c>
      <c r="Q81">
        <f t="shared" ref="Q81:Q94" si="13">STANDARDIZE(O81,O$76,O$77)</f>
        <v>-1.4164199167745486</v>
      </c>
    </row>
    <row r="82" spans="14:17" x14ac:dyDescent="0.35">
      <c r="N82">
        <f t="shared" ref="N82:N94" si="14">N81+2</f>
        <v>5</v>
      </c>
      <c r="O82">
        <v>60</v>
      </c>
      <c r="P82">
        <f t="shared" si="12"/>
        <v>-0.96742156610170071</v>
      </c>
      <c r="Q82">
        <f t="shared" si="13"/>
        <v>-1.2340482536705295</v>
      </c>
    </row>
    <row r="83" spans="14:17" x14ac:dyDescent="0.35">
      <c r="N83">
        <f t="shared" si="14"/>
        <v>7</v>
      </c>
      <c r="O83">
        <v>65</v>
      </c>
      <c r="P83">
        <f t="shared" si="12"/>
        <v>-0.72791329088164469</v>
      </c>
      <c r="Q83">
        <f t="shared" si="13"/>
        <v>-0.77811909591048156</v>
      </c>
    </row>
    <row r="84" spans="14:17" x14ac:dyDescent="0.35">
      <c r="N84">
        <f t="shared" si="14"/>
        <v>9</v>
      </c>
      <c r="O84">
        <v>68</v>
      </c>
      <c r="P84">
        <f t="shared" si="12"/>
        <v>-0.52440051270804089</v>
      </c>
      <c r="Q84">
        <f t="shared" si="13"/>
        <v>-0.50456160125445282</v>
      </c>
    </row>
    <row r="85" spans="14:17" x14ac:dyDescent="0.35">
      <c r="N85">
        <f t="shared" si="14"/>
        <v>11</v>
      </c>
      <c r="O85">
        <v>72</v>
      </c>
      <c r="P85">
        <f t="shared" si="12"/>
        <v>-0.34069482708779553</v>
      </c>
      <c r="Q85">
        <f t="shared" si="13"/>
        <v>-0.13981827504641453</v>
      </c>
    </row>
    <row r="86" spans="14:17" x14ac:dyDescent="0.35">
      <c r="N86">
        <f t="shared" si="14"/>
        <v>13</v>
      </c>
      <c r="O86">
        <v>73</v>
      </c>
      <c r="P86">
        <f t="shared" si="12"/>
        <v>-0.16789400478810546</v>
      </c>
      <c r="Q86">
        <f t="shared" si="13"/>
        <v>-4.8632443494404938E-2</v>
      </c>
    </row>
    <row r="87" spans="14:17" x14ac:dyDescent="0.35">
      <c r="N87">
        <f t="shared" si="14"/>
        <v>15</v>
      </c>
      <c r="O87">
        <v>75</v>
      </c>
      <c r="P87">
        <f t="shared" si="12"/>
        <v>0</v>
      </c>
      <c r="Q87">
        <f t="shared" si="13"/>
        <v>0.13373921960961421</v>
      </c>
    </row>
    <row r="88" spans="14:17" x14ac:dyDescent="0.35">
      <c r="N88">
        <f t="shared" si="14"/>
        <v>17</v>
      </c>
      <c r="O88">
        <v>78</v>
      </c>
      <c r="P88">
        <f t="shared" si="12"/>
        <v>0.16789400478810546</v>
      </c>
      <c r="Q88">
        <f t="shared" si="13"/>
        <v>0.40729671426564296</v>
      </c>
    </row>
    <row r="89" spans="14:17" x14ac:dyDescent="0.35">
      <c r="N89">
        <f t="shared" si="14"/>
        <v>19</v>
      </c>
      <c r="O89">
        <v>79</v>
      </c>
      <c r="P89">
        <f t="shared" si="12"/>
        <v>0.34069482708779542</v>
      </c>
      <c r="Q89">
        <f t="shared" si="13"/>
        <v>0.49848254581765256</v>
      </c>
    </row>
    <row r="90" spans="14:17" x14ac:dyDescent="0.35">
      <c r="N90">
        <f t="shared" si="14"/>
        <v>21</v>
      </c>
      <c r="O90">
        <v>80</v>
      </c>
      <c r="P90">
        <f t="shared" si="12"/>
        <v>0.52440051270804078</v>
      </c>
      <c r="Q90">
        <f t="shared" si="13"/>
        <v>0.58966837736966216</v>
      </c>
    </row>
    <row r="91" spans="14:17" x14ac:dyDescent="0.35">
      <c r="N91">
        <f t="shared" si="14"/>
        <v>23</v>
      </c>
      <c r="O91">
        <v>81</v>
      </c>
      <c r="P91">
        <f t="shared" si="12"/>
        <v>0.72791329088164458</v>
      </c>
      <c r="Q91">
        <f t="shared" si="13"/>
        <v>0.6808542089216717</v>
      </c>
    </row>
    <row r="92" spans="14:17" x14ac:dyDescent="0.35">
      <c r="N92">
        <f t="shared" si="14"/>
        <v>25</v>
      </c>
      <c r="O92">
        <v>84</v>
      </c>
      <c r="P92">
        <f t="shared" si="12"/>
        <v>0.96742156610170071</v>
      </c>
      <c r="Q92">
        <f t="shared" si="13"/>
        <v>0.95441170357770044</v>
      </c>
    </row>
    <row r="93" spans="14:17" x14ac:dyDescent="0.35">
      <c r="N93">
        <f t="shared" si="14"/>
        <v>27</v>
      </c>
      <c r="O93">
        <v>85</v>
      </c>
      <c r="P93">
        <f t="shared" si="12"/>
        <v>1.2815515655446006</v>
      </c>
      <c r="Q93">
        <f t="shared" si="13"/>
        <v>1.04559753512971</v>
      </c>
    </row>
    <row r="94" spans="14:17" x14ac:dyDescent="0.35">
      <c r="N94">
        <f t="shared" si="14"/>
        <v>29</v>
      </c>
      <c r="O94">
        <v>92</v>
      </c>
      <c r="P94">
        <f t="shared" si="12"/>
        <v>1.8339146358159142</v>
      </c>
      <c r="Q94">
        <f t="shared" si="13"/>
        <v>1.683898355993777</v>
      </c>
    </row>
    <row r="97" spans="14:17" x14ac:dyDescent="0.35">
      <c r="N97" t="s">
        <v>22</v>
      </c>
    </row>
    <row r="99" spans="14:17" x14ac:dyDescent="0.35">
      <c r="N99" t="s">
        <v>23</v>
      </c>
      <c r="O99">
        <f>COUNT(U32:U46)</f>
        <v>15</v>
      </c>
      <c r="P99">
        <f>2*O99</f>
        <v>30</v>
      </c>
    </row>
    <row r="100" spans="14:17" x14ac:dyDescent="0.35">
      <c r="N100" t="s">
        <v>24</v>
      </c>
      <c r="O100">
        <f>AVERAGE(U32:U46)</f>
        <v>-4.6774309792564951E-3</v>
      </c>
    </row>
    <row r="101" spans="14:17" x14ac:dyDescent="0.35">
      <c r="N101" t="s">
        <v>25</v>
      </c>
      <c r="O101">
        <f>STDEV(U32:U46)</f>
        <v>1.026808961506215</v>
      </c>
    </row>
    <row r="103" spans="14:17" x14ac:dyDescent="0.35">
      <c r="N103" t="s">
        <v>26</v>
      </c>
      <c r="O103" t="s">
        <v>27</v>
      </c>
      <c r="P103" t="s">
        <v>28</v>
      </c>
      <c r="Q103" t="s">
        <v>29</v>
      </c>
    </row>
    <row r="104" spans="14:17" x14ac:dyDescent="0.35">
      <c r="N104">
        <v>1</v>
      </c>
      <c r="O104">
        <v>-4.4098569762515689</v>
      </c>
      <c r="P104">
        <f>NORMSINV(N104/P$99)</f>
        <v>-1.8339146358159142</v>
      </c>
      <c r="Q104">
        <f>STANDARDIZE(O104,O$100,O$101)</f>
        <v>-4.2901646853669853</v>
      </c>
    </row>
    <row r="105" spans="14:17" x14ac:dyDescent="0.35">
      <c r="N105">
        <f>N104+2</f>
        <v>3</v>
      </c>
      <c r="O105">
        <v>-3.9547885483193022</v>
      </c>
      <c r="P105">
        <f t="shared" ref="P105:P118" si="15">NORMSINV(N105/P$99)</f>
        <v>-1.2815515655446006</v>
      </c>
      <c r="Q105">
        <f t="shared" ref="Q105:Q118" si="16">STANDARDIZE(O105,O$100,O$101)</f>
        <v>-3.8469776418250872</v>
      </c>
    </row>
    <row r="106" spans="14:17" x14ac:dyDescent="0.35">
      <c r="N106">
        <f t="shared" ref="N106:N118" si="17">N105+2</f>
        <v>5</v>
      </c>
      <c r="O106">
        <v>-3.6074996744649384</v>
      </c>
      <c r="P106">
        <f t="shared" si="15"/>
        <v>-0.96742156610170071</v>
      </c>
      <c r="Q106">
        <f t="shared" si="16"/>
        <v>-3.5087561353192136</v>
      </c>
    </row>
    <row r="107" spans="14:17" x14ac:dyDescent="0.35">
      <c r="N107">
        <f t="shared" si="17"/>
        <v>7</v>
      </c>
      <c r="O107">
        <v>-3.0521593017915123</v>
      </c>
      <c r="P107">
        <f t="shared" si="15"/>
        <v>-0.72791329088164469</v>
      </c>
      <c r="Q107">
        <f t="shared" si="16"/>
        <v>-2.9679151478595762</v>
      </c>
    </row>
    <row r="108" spans="14:17" x14ac:dyDescent="0.35">
      <c r="N108">
        <f t="shared" si="17"/>
        <v>9</v>
      </c>
      <c r="O108">
        <v>-2.9181511633249473</v>
      </c>
      <c r="P108">
        <f t="shared" si="15"/>
        <v>-0.52440051270804089</v>
      </c>
      <c r="Q108">
        <f t="shared" si="16"/>
        <v>-2.837405828706391</v>
      </c>
    </row>
    <row r="109" spans="14:17" x14ac:dyDescent="0.35">
      <c r="N109">
        <f t="shared" si="17"/>
        <v>11</v>
      </c>
      <c r="O109">
        <v>-0.80323912920398621</v>
      </c>
      <c r="P109">
        <f t="shared" si="15"/>
        <v>-0.34069482708779553</v>
      </c>
      <c r="Q109">
        <f t="shared" si="16"/>
        <v>-0.77771204592266907</v>
      </c>
    </row>
    <row r="110" spans="14:17" x14ac:dyDescent="0.35">
      <c r="N110">
        <f t="shared" si="17"/>
        <v>13</v>
      </c>
      <c r="O110">
        <v>-0.48341021558419511</v>
      </c>
      <c r="P110">
        <f t="shared" si="15"/>
        <v>-0.16789400478810546</v>
      </c>
      <c r="Q110">
        <f t="shared" si="16"/>
        <v>-0.4662335473803137</v>
      </c>
    </row>
    <row r="111" spans="14:17" x14ac:dyDescent="0.35">
      <c r="N111">
        <f t="shared" si="17"/>
        <v>15</v>
      </c>
      <c r="O111">
        <v>0.58993854401092605</v>
      </c>
      <c r="P111">
        <f t="shared" si="15"/>
        <v>0</v>
      </c>
      <c r="Q111">
        <f t="shared" si="16"/>
        <v>0.5790911428333726</v>
      </c>
    </row>
    <row r="112" spans="14:17" x14ac:dyDescent="0.35">
      <c r="N112">
        <f t="shared" si="17"/>
        <v>17</v>
      </c>
      <c r="O112">
        <v>0.87201107950729451</v>
      </c>
      <c r="P112">
        <f t="shared" si="15"/>
        <v>0.16789400478810546</v>
      </c>
      <c r="Q112">
        <f t="shared" si="16"/>
        <v>0.85379904476149693</v>
      </c>
    </row>
    <row r="113" spans="14:17" x14ac:dyDescent="0.35">
      <c r="N113">
        <f t="shared" si="17"/>
        <v>19</v>
      </c>
      <c r="O113">
        <v>1.1652422147908958</v>
      </c>
      <c r="P113">
        <f t="shared" si="15"/>
        <v>0.34069482708779542</v>
      </c>
      <c r="Q113">
        <f t="shared" si="16"/>
        <v>1.1393742065262167</v>
      </c>
    </row>
    <row r="114" spans="14:17" x14ac:dyDescent="0.35">
      <c r="N114">
        <f t="shared" si="17"/>
        <v>21</v>
      </c>
      <c r="O114">
        <v>2.4519555167106906</v>
      </c>
      <c r="P114">
        <f t="shared" si="15"/>
        <v>0.52440051270804078</v>
      </c>
      <c r="Q114">
        <f t="shared" si="16"/>
        <v>2.3924927029136347</v>
      </c>
    </row>
    <row r="115" spans="14:17" x14ac:dyDescent="0.35">
      <c r="N115">
        <f t="shared" si="17"/>
        <v>23</v>
      </c>
      <c r="O115">
        <v>2.6289915595077131</v>
      </c>
      <c r="P115">
        <f t="shared" si="15"/>
        <v>0.72791329088164458</v>
      </c>
      <c r="Q115">
        <f t="shared" si="16"/>
        <v>2.5649065105778477</v>
      </c>
    </row>
    <row r="116" spans="14:17" x14ac:dyDescent="0.35">
      <c r="N116">
        <f t="shared" si="17"/>
        <v>25</v>
      </c>
      <c r="O116">
        <v>3.1304940898048206</v>
      </c>
      <c r="P116">
        <f t="shared" si="15"/>
        <v>0.96742156610170071</v>
      </c>
      <c r="Q116">
        <f t="shared" si="16"/>
        <v>3.0533153082196787</v>
      </c>
    </row>
    <row r="117" spans="14:17" x14ac:dyDescent="0.35">
      <c r="N117">
        <f t="shared" si="17"/>
        <v>27</v>
      </c>
      <c r="O117">
        <v>4.0931940220702412</v>
      </c>
      <c r="P117">
        <f t="shared" si="15"/>
        <v>1.2815515655446006</v>
      </c>
      <c r="Q117">
        <f t="shared" si="16"/>
        <v>3.9908801020185627</v>
      </c>
    </row>
    <row r="118" spans="14:17" x14ac:dyDescent="0.35">
      <c r="N118">
        <f t="shared" si="17"/>
        <v>29</v>
      </c>
      <c r="O118">
        <v>4.7432418796866473</v>
      </c>
      <c r="P118">
        <f t="shared" si="15"/>
        <v>1.8339146358159142</v>
      </c>
      <c r="Q118">
        <f t="shared" si="16"/>
        <v>4.6239558561129348</v>
      </c>
    </row>
  </sheetData>
  <mergeCells count="3">
    <mergeCell ref="D5:E5"/>
    <mergeCell ref="D22:E22"/>
    <mergeCell ref="G22:H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C35AE-AC95-446A-9FE1-655333FB6D23}">
  <sheetPr codeName="Sheet124"/>
  <dimension ref="A1:AC70"/>
  <sheetViews>
    <sheetView workbookViewId="0"/>
  </sheetViews>
  <sheetFormatPr defaultRowHeight="14.5" x14ac:dyDescent="0.35"/>
  <cols>
    <col min="1" max="1" width="9.54296875" customWidth="1"/>
    <col min="2" max="2" width="9" customWidth="1"/>
    <col min="3" max="3" width="9.453125" customWidth="1"/>
    <col min="5" max="7" width="6.1796875" customWidth="1"/>
    <col min="8" max="8" width="5.7265625" customWidth="1"/>
    <col min="10" max="10" width="5.54296875" customWidth="1"/>
    <col min="14" max="14" width="5.453125" customWidth="1"/>
    <col min="16" max="16" width="6.1796875" customWidth="1"/>
    <col min="18" max="18" width="5.54296875" customWidth="1"/>
  </cols>
  <sheetData>
    <row r="1" spans="1:29" x14ac:dyDescent="0.35">
      <c r="A1" s="1" t="s">
        <v>0</v>
      </c>
    </row>
    <row r="2" spans="1:29" x14ac:dyDescent="0.35">
      <c r="A2" s="1"/>
    </row>
    <row r="3" spans="1:29" x14ac:dyDescent="0.35">
      <c r="A3" t="s">
        <v>30</v>
      </c>
    </row>
    <row r="5" spans="1:29" ht="15" customHeight="1" x14ac:dyDescent="0.35">
      <c r="A5" s="33" t="s">
        <v>31</v>
      </c>
      <c r="B5" s="33" t="s">
        <v>32</v>
      </c>
      <c r="C5" s="33" t="s">
        <v>33</v>
      </c>
      <c r="E5" s="34" t="s">
        <v>4</v>
      </c>
      <c r="F5" s="34"/>
      <c r="G5" s="34"/>
      <c r="I5" s="4" t="s">
        <v>5</v>
      </c>
      <c r="K5" s="4" t="s">
        <v>6</v>
      </c>
      <c r="M5" s="4" t="s">
        <v>10</v>
      </c>
      <c r="O5" s="5" t="s">
        <v>7</v>
      </c>
      <c r="Q5" s="4" t="s">
        <v>8</v>
      </c>
      <c r="S5" s="21" t="s">
        <v>9</v>
      </c>
    </row>
    <row r="6" spans="1:29" ht="15" customHeight="1" x14ac:dyDescent="0.35">
      <c r="A6" s="4">
        <v>7</v>
      </c>
      <c r="B6" s="4">
        <v>5</v>
      </c>
      <c r="C6" s="4">
        <v>65</v>
      </c>
      <c r="E6" s="35">
        <v>1</v>
      </c>
      <c r="F6" s="16">
        <f>A6</f>
        <v>7</v>
      </c>
      <c r="G6" s="17">
        <f>B6</f>
        <v>5</v>
      </c>
      <c r="I6" s="10">
        <f>C6</f>
        <v>65</v>
      </c>
      <c r="K6" s="10">
        <f t="array" ref="K6:K8">MMULT(K11:M13,MMULT(TRANSPOSE(E6:G16),I6:I16))</f>
        <v>1.7514036585681367</v>
      </c>
      <c r="L6">
        <v>1</v>
      </c>
      <c r="M6" s="10">
        <f t="array" ref="M6:M8">SQRT(INDEX($K$16:$M$18,L6:L8,L6:L8))</f>
        <v>16.613834897060123</v>
      </c>
      <c r="O6" s="10">
        <f t="array" ref="O6:O16">MMULT(E6:G16,K6:K8)</f>
        <v>54.810499624828537</v>
      </c>
      <c r="Q6" s="10">
        <f>I6-O6</f>
        <v>10.189500375171463</v>
      </c>
      <c r="S6" s="15">
        <f t="array" ref="S6:AC16">MMULT(E6:G16,MMULT(K11:M13,TRANSPOSE(E6:G16)))</f>
        <v>0.12773939817330326</v>
      </c>
      <c r="T6" s="16">
        <v>6.8695179694170494E-2</v>
      </c>
      <c r="U6" s="16">
        <v>0.13418199694688104</v>
      </c>
      <c r="V6" s="16">
        <v>7.95622137700846E-2</v>
      </c>
      <c r="W6" s="16">
        <v>0.13927915340629762</v>
      </c>
      <c r="X6" s="16">
        <v>6.225258092059309E-2</v>
      </c>
      <c r="Y6" s="16">
        <v>-3.3429066728764167E-2</v>
      </c>
      <c r="Z6" s="16">
        <v>2.6960594064529386E-2</v>
      </c>
      <c r="AA6" s="16">
        <v>0.18745633780951648</v>
      </c>
      <c r="AB6" s="16">
        <v>8.6004812543662087E-2</v>
      </c>
      <c r="AC6" s="17">
        <v>0.12129679939972567</v>
      </c>
    </row>
    <row r="7" spans="1:29" ht="15" customHeight="1" x14ac:dyDescent="0.35">
      <c r="A7" s="4">
        <v>3</v>
      </c>
      <c r="B7" s="4">
        <v>7</v>
      </c>
      <c r="C7" s="4">
        <v>38</v>
      </c>
      <c r="E7" s="36">
        <v>1</v>
      </c>
      <c r="F7">
        <f t="shared" ref="F7:G16" si="0">A7</f>
        <v>3</v>
      </c>
      <c r="G7" s="19">
        <f t="shared" si="0"/>
        <v>7</v>
      </c>
      <c r="I7" s="26">
        <f t="shared" ref="I7:I16" si="1">C7</f>
        <v>38</v>
      </c>
      <c r="K7" s="26">
        <v>4.8952883645113623</v>
      </c>
      <c r="L7">
        <f>L6+1</f>
        <v>2</v>
      </c>
      <c r="M7" s="26">
        <v>1.9578685795717163</v>
      </c>
      <c r="O7" s="26">
        <v>42.746177132655433</v>
      </c>
      <c r="Q7" s="26">
        <f t="shared" ref="Q7:Q16" si="2">I7-O7</f>
        <v>-4.7461771326554327</v>
      </c>
      <c r="S7" s="18">
        <v>6.8695179694170522E-2</v>
      </c>
      <c r="T7">
        <v>0.29053791818675778</v>
      </c>
      <c r="U7">
        <v>0.23379647597609268</v>
      </c>
      <c r="V7">
        <v>-8.158037724132583E-2</v>
      </c>
      <c r="W7">
        <v>-6.9316153069937325E-2</v>
      </c>
      <c r="X7">
        <v>0.12543662190483595</v>
      </c>
      <c r="Y7">
        <v>5.8992470697818877E-2</v>
      </c>
      <c r="Z7">
        <v>0.3053636575331834</v>
      </c>
      <c r="AA7">
        <v>8.0959403865559221E-2</v>
      </c>
      <c r="AB7">
        <v>8.3520919040596081E-2</v>
      </c>
      <c r="AC7" s="19">
        <v>-9.64061165877515E-2</v>
      </c>
    </row>
    <row r="8" spans="1:29" ht="15" customHeight="1" x14ac:dyDescent="0.35">
      <c r="A8" s="4">
        <v>5</v>
      </c>
      <c r="B8" s="4">
        <v>8</v>
      </c>
      <c r="C8" s="4">
        <v>51</v>
      </c>
      <c r="E8" s="36">
        <v>1</v>
      </c>
      <c r="F8">
        <f t="shared" si="0"/>
        <v>5</v>
      </c>
      <c r="G8" s="19">
        <f t="shared" si="0"/>
        <v>8</v>
      </c>
      <c r="I8" s="26">
        <f t="shared" si="1"/>
        <v>51</v>
      </c>
      <c r="K8" s="11">
        <v>3.7584154829361722</v>
      </c>
      <c r="L8">
        <f>L7+1</f>
        <v>3</v>
      </c>
      <c r="M8" s="11">
        <v>1.8057733712252741</v>
      </c>
      <c r="O8" s="26">
        <v>56.295169344614322</v>
      </c>
      <c r="Q8" s="26">
        <f t="shared" si="2"/>
        <v>-5.2951693446143224</v>
      </c>
      <c r="S8" s="18">
        <v>0.13418199694688085</v>
      </c>
      <c r="T8">
        <v>0.2337964759760924</v>
      </c>
      <c r="U8">
        <v>0.29509172294237906</v>
      </c>
      <c r="V8">
        <v>-8.515097415198325E-2</v>
      </c>
      <c r="W8">
        <v>2.8823514191828936E-2</v>
      </c>
      <c r="X8">
        <v>7.2886749980594634E-2</v>
      </c>
      <c r="Y8">
        <v>-0.15219022484411004</v>
      </c>
      <c r="Z8">
        <v>0.17537323087272622</v>
      </c>
      <c r="AA8">
        <v>0.24815648529069334</v>
      </c>
      <c r="AB8">
        <v>7.5758751843514618E-2</v>
      </c>
      <c r="AC8" s="19">
        <v>-2.6727729048617088E-2</v>
      </c>
    </row>
    <row r="9" spans="1:29" ht="15" customHeight="1" x14ac:dyDescent="0.35">
      <c r="A9" s="4">
        <v>8</v>
      </c>
      <c r="B9" s="4">
        <v>1</v>
      </c>
      <c r="C9" s="4">
        <v>38</v>
      </c>
      <c r="E9" s="36">
        <v>1</v>
      </c>
      <c r="F9">
        <f t="shared" si="0"/>
        <v>8</v>
      </c>
      <c r="G9" s="19">
        <f t="shared" si="0"/>
        <v>1</v>
      </c>
      <c r="I9" s="26">
        <f t="shared" si="1"/>
        <v>38</v>
      </c>
      <c r="O9" s="26">
        <v>44.672126057595207</v>
      </c>
      <c r="Q9" s="26">
        <f t="shared" si="2"/>
        <v>-6.6721260575952073</v>
      </c>
      <c r="S9" s="18">
        <v>7.9562213770084475E-2</v>
      </c>
      <c r="T9">
        <v>-8.1580377241325719E-2</v>
      </c>
      <c r="U9">
        <v>-8.5150974151983139E-2</v>
      </c>
      <c r="V9">
        <v>0.26709617325157176</v>
      </c>
      <c r="W9">
        <v>0.20220445548397092</v>
      </c>
      <c r="X9">
        <v>8.3132810680742172E-2</v>
      </c>
      <c r="Y9">
        <v>0.23216642086470551</v>
      </c>
      <c r="Z9">
        <v>-5.8759605681906246E-2</v>
      </c>
      <c r="AA9">
        <v>1.4670496002483838E-2</v>
      </c>
      <c r="AB9">
        <v>0.10238298532950392</v>
      </c>
      <c r="AC9" s="19">
        <v>0.24427540169215228</v>
      </c>
    </row>
    <row r="10" spans="1:29" ht="15" customHeight="1" x14ac:dyDescent="0.35">
      <c r="A10" s="4">
        <v>9</v>
      </c>
      <c r="B10" s="4">
        <v>3</v>
      </c>
      <c r="C10" s="4">
        <v>55</v>
      </c>
      <c r="E10" s="36">
        <v>1</v>
      </c>
      <c r="F10">
        <f t="shared" si="0"/>
        <v>9</v>
      </c>
      <c r="G10" s="19">
        <f t="shared" si="0"/>
        <v>3</v>
      </c>
      <c r="I10" s="26">
        <f t="shared" si="1"/>
        <v>55</v>
      </c>
      <c r="K10" s="3" t="s">
        <v>11</v>
      </c>
      <c r="L10" s="3"/>
      <c r="M10" s="3"/>
      <c r="O10" s="26">
        <v>57.08424538797891</v>
      </c>
      <c r="Q10" s="26">
        <f t="shared" si="2"/>
        <v>-2.0842453879789105</v>
      </c>
      <c r="S10" s="18">
        <v>0.1392791534062976</v>
      </c>
      <c r="T10">
        <v>-6.9316153069937214E-2</v>
      </c>
      <c r="U10">
        <v>2.8823514191829158E-2</v>
      </c>
      <c r="V10">
        <v>0.20220445548397109</v>
      </c>
      <c r="W10">
        <v>0.24665579963259068</v>
      </c>
      <c r="X10">
        <v>4.113948614453157E-2</v>
      </c>
      <c r="Y10">
        <v>2.8461279722629684E-3</v>
      </c>
      <c r="Z10">
        <v>-0.11684649020673249</v>
      </c>
      <c r="AA10">
        <v>0.18373049755491749</v>
      </c>
      <c r="AB10">
        <v>9.1748816269502334E-2</v>
      </c>
      <c r="AC10" s="19">
        <v>0.24973479262076637</v>
      </c>
    </row>
    <row r="11" spans="1:29" ht="15" customHeight="1" x14ac:dyDescent="0.35">
      <c r="A11" s="4">
        <v>5</v>
      </c>
      <c r="B11" s="4">
        <v>4</v>
      </c>
      <c r="C11" s="4">
        <v>43</v>
      </c>
      <c r="E11" s="36">
        <v>1</v>
      </c>
      <c r="F11">
        <f t="shared" si="0"/>
        <v>5</v>
      </c>
      <c r="G11" s="19">
        <f t="shared" si="0"/>
        <v>4</v>
      </c>
      <c r="I11" s="26">
        <f t="shared" si="1"/>
        <v>43</v>
      </c>
      <c r="K11" s="15">
        <f t="array" ref="K11:M13">MINVERSE(MMULT(TRANSPOSE(E6:G16),E6:G16))</f>
        <v>1.3973194649279432</v>
      </c>
      <c r="L11" s="16">
        <v>-0.14197003803461952</v>
      </c>
      <c r="M11" s="17">
        <v>-0.10639343838132949</v>
      </c>
      <c r="O11" s="26">
        <v>41.261507412869634</v>
      </c>
      <c r="Q11" s="26">
        <f t="shared" si="2"/>
        <v>1.7384925871303665</v>
      </c>
      <c r="S11" s="18">
        <v>6.2252580920592909E-2</v>
      </c>
      <c r="T11">
        <v>0.12543662190483593</v>
      </c>
      <c r="U11">
        <v>7.2886749980594717E-2</v>
      </c>
      <c r="V11">
        <v>8.313281068074202E-2</v>
      </c>
      <c r="W11">
        <v>4.1139486144531306E-2</v>
      </c>
      <c r="X11">
        <v>0.11480245284483442</v>
      </c>
      <c r="Y11">
        <v>0.17775362881316475</v>
      </c>
      <c r="Z11">
        <v>0.15695102072498662</v>
      </c>
      <c r="AA11">
        <v>2.0259256384382474E-2</v>
      </c>
      <c r="AB11">
        <v>9.3766979740743564E-2</v>
      </c>
      <c r="AC11" s="19">
        <v>5.1618411860591296E-2</v>
      </c>
    </row>
    <row r="12" spans="1:29" ht="15" customHeight="1" x14ac:dyDescent="0.35">
      <c r="A12" s="4">
        <v>4</v>
      </c>
      <c r="B12" s="4">
        <v>0</v>
      </c>
      <c r="C12" s="4">
        <v>25</v>
      </c>
      <c r="E12" s="36">
        <v>1</v>
      </c>
      <c r="F12">
        <f t="shared" si="0"/>
        <v>4</v>
      </c>
      <c r="G12" s="19">
        <f t="shared" si="0"/>
        <v>0</v>
      </c>
      <c r="I12" s="26">
        <f t="shared" si="1"/>
        <v>25</v>
      </c>
      <c r="K12" s="18">
        <v>-0.14197003803461947</v>
      </c>
      <c r="L12">
        <v>1.9405417992703587E-2</v>
      </c>
      <c r="M12" s="19">
        <v>5.9768687417527068E-3</v>
      </c>
      <c r="O12" s="26">
        <v>21.332557116613586</v>
      </c>
      <c r="Q12" s="26">
        <f t="shared" si="2"/>
        <v>3.6674428833864141</v>
      </c>
      <c r="S12" s="18">
        <v>-3.3429066728764195E-2</v>
      </c>
      <c r="T12">
        <v>5.899247069781921E-2</v>
      </c>
      <c r="U12">
        <v>-0.15219022484410974</v>
      </c>
      <c r="V12">
        <v>0.23216642086470535</v>
      </c>
      <c r="W12">
        <v>2.8461279722627464E-3</v>
      </c>
      <c r="X12">
        <v>0.17775362881316492</v>
      </c>
      <c r="Y12">
        <v>0.57204584853424467</v>
      </c>
      <c r="Z12">
        <v>0.20582680017594307</v>
      </c>
      <c r="AA12">
        <v>-0.2627493596212066</v>
      </c>
      <c r="AB12">
        <v>0.11340526274935962</v>
      </c>
      <c r="AC12" s="19">
        <v>8.5332091386581432E-2</v>
      </c>
    </row>
    <row r="13" spans="1:29" ht="15" customHeight="1" x14ac:dyDescent="0.35">
      <c r="A13" s="4">
        <v>2</v>
      </c>
      <c r="B13" s="4">
        <v>6</v>
      </c>
      <c r="C13" s="4">
        <v>33</v>
      </c>
      <c r="E13" s="36">
        <v>1</v>
      </c>
      <c r="F13">
        <f t="shared" si="0"/>
        <v>2</v>
      </c>
      <c r="G13" s="19">
        <f t="shared" si="0"/>
        <v>6</v>
      </c>
      <c r="I13" s="26">
        <f t="shared" si="1"/>
        <v>33</v>
      </c>
      <c r="K13" s="20">
        <v>-0.10639343838132957</v>
      </c>
      <c r="L13" s="21">
        <v>5.976868741752718E-3</v>
      </c>
      <c r="M13" s="22">
        <v>1.6507542239126507E-2</v>
      </c>
      <c r="O13" s="26">
        <v>34.092473285207895</v>
      </c>
      <c r="Q13" s="26">
        <f t="shared" si="2"/>
        <v>-1.0924732852078947</v>
      </c>
      <c r="S13" s="18">
        <v>2.6960594064529372E-2</v>
      </c>
      <c r="T13">
        <v>0.30536365753318345</v>
      </c>
      <c r="U13">
        <v>0.17537323087272649</v>
      </c>
      <c r="V13">
        <v>-5.8759605681906468E-2</v>
      </c>
      <c r="W13">
        <v>-0.1168464902067327</v>
      </c>
      <c r="X13">
        <v>0.15695102072498662</v>
      </c>
      <c r="Y13">
        <v>0.20582680017594268</v>
      </c>
      <c r="Z13">
        <v>0.36805609459494459</v>
      </c>
      <c r="AA13">
        <v>-3.1126290460296635E-2</v>
      </c>
      <c r="AB13">
        <v>8.9653031126290444E-2</v>
      </c>
      <c r="AC13" s="19">
        <v>-0.12145204274366762</v>
      </c>
    </row>
    <row r="14" spans="1:29" ht="15" customHeight="1" x14ac:dyDescent="0.35">
      <c r="A14" s="4">
        <v>8</v>
      </c>
      <c r="B14" s="4">
        <v>7</v>
      </c>
      <c r="C14" s="4">
        <v>71</v>
      </c>
      <c r="E14" s="36">
        <v>1</v>
      </c>
      <c r="F14">
        <f t="shared" si="0"/>
        <v>8</v>
      </c>
      <c r="G14" s="19">
        <f t="shared" si="0"/>
        <v>7</v>
      </c>
      <c r="I14" s="26">
        <f t="shared" si="1"/>
        <v>71</v>
      </c>
      <c r="O14" s="26">
        <v>67.222618955212241</v>
      </c>
      <c r="Q14" s="26">
        <f t="shared" si="2"/>
        <v>3.7773810447877594</v>
      </c>
      <c r="S14" s="18">
        <v>0.18745633780951637</v>
      </c>
      <c r="T14">
        <v>8.0959403865558999E-2</v>
      </c>
      <c r="U14">
        <v>0.24815648529069334</v>
      </c>
      <c r="V14">
        <v>1.4670496002483824E-2</v>
      </c>
      <c r="W14">
        <v>0.18373049755491738</v>
      </c>
      <c r="X14">
        <v>2.0259256384382487E-2</v>
      </c>
      <c r="Y14">
        <v>-0.26274935962120671</v>
      </c>
      <c r="Z14">
        <v>-3.1126290460296857E-2</v>
      </c>
      <c r="AA14">
        <v>0.35651633936195015</v>
      </c>
      <c r="AB14">
        <v>7.5370643483660502E-2</v>
      </c>
      <c r="AC14" s="19">
        <v>0.12675619032833968</v>
      </c>
    </row>
    <row r="15" spans="1:29" ht="15" customHeight="1" x14ac:dyDescent="0.45">
      <c r="A15" s="4">
        <v>6</v>
      </c>
      <c r="B15" s="4">
        <v>4</v>
      </c>
      <c r="C15" s="4">
        <v>51</v>
      </c>
      <c r="E15" s="36">
        <v>1</v>
      </c>
      <c r="F15">
        <f t="shared" si="0"/>
        <v>6</v>
      </c>
      <c r="G15" s="19">
        <f t="shared" si="0"/>
        <v>4</v>
      </c>
      <c r="I15" s="26">
        <f t="shared" si="1"/>
        <v>51</v>
      </c>
      <c r="K15" s="3" t="s">
        <v>12</v>
      </c>
      <c r="L15" s="3"/>
      <c r="M15" s="3"/>
      <c r="O15" s="26">
        <v>46.156795777380999</v>
      </c>
      <c r="Q15" s="26">
        <f t="shared" si="2"/>
        <v>4.8432042226190006</v>
      </c>
      <c r="S15" s="18">
        <v>8.6004812543662101E-2</v>
      </c>
      <c r="T15">
        <v>8.3520919040596164E-2</v>
      </c>
      <c r="U15">
        <v>7.5758751843514827E-2</v>
      </c>
      <c r="V15">
        <v>0.10238298532950391</v>
      </c>
      <c r="W15">
        <v>9.1748816269502292E-2</v>
      </c>
      <c r="X15">
        <v>9.3766979740743717E-2</v>
      </c>
      <c r="Y15">
        <v>0.11340526274935964</v>
      </c>
      <c r="Z15">
        <v>8.9653031126290528E-2</v>
      </c>
      <c r="AA15">
        <v>7.5370643483660626E-2</v>
      </c>
      <c r="AB15">
        <v>9.2136924629356437E-2</v>
      </c>
      <c r="AC15" s="19">
        <v>9.6250873243809515E-2</v>
      </c>
    </row>
    <row r="16" spans="1:29" ht="15" customHeight="1" x14ac:dyDescent="0.35">
      <c r="A16" s="29">
        <v>9</v>
      </c>
      <c r="B16" s="29">
        <v>2</v>
      </c>
      <c r="C16" s="29">
        <v>49</v>
      </c>
      <c r="E16" s="37">
        <v>1</v>
      </c>
      <c r="F16" s="21">
        <f t="shared" si="0"/>
        <v>9</v>
      </c>
      <c r="G16" s="22">
        <f t="shared" si="0"/>
        <v>2</v>
      </c>
      <c r="I16" s="11">
        <f t="shared" si="1"/>
        <v>49</v>
      </c>
      <c r="K16" s="15">
        <f t="array" ref="K16:M18">Q20*K11:M13</f>
        <v>276.01950998677279</v>
      </c>
      <c r="L16" s="16">
        <v>-28.044052426579444</v>
      </c>
      <c r="M16" s="17">
        <v>-21.016428572643441</v>
      </c>
      <c r="O16" s="11">
        <v>53.325829905042738</v>
      </c>
      <c r="Q16" s="11">
        <f t="shared" si="2"/>
        <v>-4.3258299050427382</v>
      </c>
      <c r="S16" s="20">
        <v>0.12129679939972562</v>
      </c>
      <c r="T16" s="21">
        <v>-9.6406116587751334E-2</v>
      </c>
      <c r="U16" s="21">
        <v>-2.6727729048616922E-2</v>
      </c>
      <c r="V16" s="21">
        <v>0.24427540169215242</v>
      </c>
      <c r="W16" s="21">
        <v>0.24973479262076625</v>
      </c>
      <c r="X16" s="21">
        <v>5.1618411860591518E-2</v>
      </c>
      <c r="Y16" s="21">
        <v>8.5332091386581682E-2</v>
      </c>
      <c r="Z16" s="21">
        <v>-0.12145204274366739</v>
      </c>
      <c r="AA16" s="21">
        <v>0.12675619032833976</v>
      </c>
      <c r="AB16" s="21">
        <v>9.625087324380957E-2</v>
      </c>
      <c r="AC16" s="22">
        <v>0.2693213278480685</v>
      </c>
    </row>
    <row r="17" spans="1:26" ht="15" customHeight="1" x14ac:dyDescent="0.35">
      <c r="A17" s="38"/>
      <c r="B17" s="38"/>
      <c r="C17" s="38"/>
      <c r="K17" s="18">
        <v>-28.044052426579434</v>
      </c>
      <c r="L17">
        <v>3.8332493748741703</v>
      </c>
      <c r="M17" s="19">
        <v>1.1806408074612447</v>
      </c>
    </row>
    <row r="18" spans="1:26" ht="15" customHeight="1" x14ac:dyDescent="0.45">
      <c r="A18" s="38"/>
      <c r="B18" s="38"/>
      <c r="C18" s="38"/>
      <c r="K18" s="20">
        <v>-21.016428572643459</v>
      </c>
      <c r="L18" s="21">
        <v>1.1806408074612471</v>
      </c>
      <c r="M18" s="22">
        <v>3.2608174682262918</v>
      </c>
      <c r="P18" t="s">
        <v>13</v>
      </c>
      <c r="Q18" s="10">
        <f>DEVSQ(O6:O16)</f>
        <v>1580.2800542881239</v>
      </c>
    </row>
    <row r="19" spans="1:26" ht="15" customHeight="1" x14ac:dyDescent="0.45">
      <c r="A19" s="38"/>
      <c r="B19" s="38"/>
      <c r="C19" s="38"/>
      <c r="P19" t="s">
        <v>14</v>
      </c>
      <c r="Q19" s="26">
        <f>COUNT(A6:A16)-COUNT(A6:B6)-1</f>
        <v>8</v>
      </c>
    </row>
    <row r="20" spans="1:26" ht="15" customHeight="1" x14ac:dyDescent="0.45">
      <c r="A20" s="38"/>
      <c r="B20" s="38"/>
      <c r="C20" s="38"/>
      <c r="P20" t="s">
        <v>15</v>
      </c>
      <c r="Q20" s="11">
        <f>Q18/Q19</f>
        <v>197.53500678601549</v>
      </c>
    </row>
    <row r="21" spans="1:26" ht="15" customHeight="1" x14ac:dyDescent="0.35">
      <c r="A21" s="38"/>
      <c r="B21" s="38"/>
      <c r="C21" s="38"/>
    </row>
    <row r="22" spans="1:26" ht="15" customHeight="1" x14ac:dyDescent="0.35">
      <c r="A22" s="38" t="s">
        <v>34</v>
      </c>
      <c r="B22" s="38"/>
      <c r="C22" s="38"/>
      <c r="S22" t="s">
        <v>35</v>
      </c>
    </row>
    <row r="23" spans="1:26" ht="15" customHeight="1" x14ac:dyDescent="0.35">
      <c r="A23" s="38"/>
      <c r="B23" s="38"/>
      <c r="C23" s="38"/>
    </row>
    <row r="24" spans="1:26" ht="15" customHeight="1" x14ac:dyDescent="0.35">
      <c r="A24" s="38" t="s">
        <v>22</v>
      </c>
      <c r="B24" s="38"/>
      <c r="C24" s="38"/>
      <c r="S24" t="s">
        <v>0</v>
      </c>
      <c r="V24" t="s">
        <v>17</v>
      </c>
      <c r="Y24" t="s">
        <v>18</v>
      </c>
    </row>
    <row r="25" spans="1:26" ht="15" customHeight="1" x14ac:dyDescent="0.35">
      <c r="A25" s="38"/>
      <c r="B25" s="38"/>
      <c r="C25" s="38"/>
    </row>
    <row r="26" spans="1:26" ht="15" customHeight="1" x14ac:dyDescent="0.35">
      <c r="A26" s="38" t="s">
        <v>23</v>
      </c>
      <c r="B26" s="38">
        <f>COUNT(C6:C16)</f>
        <v>11</v>
      </c>
      <c r="C26" s="38">
        <f>2*B26</f>
        <v>22</v>
      </c>
      <c r="S26" s="4" t="s">
        <v>31</v>
      </c>
      <c r="T26" s="4" t="s">
        <v>8</v>
      </c>
      <c r="U26" s="4"/>
      <c r="V26" s="4" t="s">
        <v>31</v>
      </c>
      <c r="W26" s="4" t="s">
        <v>36</v>
      </c>
      <c r="X26" s="4"/>
      <c r="Y26" s="4" t="s">
        <v>33</v>
      </c>
      <c r="Z26" s="4" t="s">
        <v>37</v>
      </c>
    </row>
    <row r="27" spans="1:26" ht="15" customHeight="1" x14ac:dyDescent="0.35">
      <c r="A27" s="38" t="s">
        <v>24</v>
      </c>
      <c r="B27" s="38">
        <f>AVERAGE(C6:C16)</f>
        <v>47.18181818181818</v>
      </c>
      <c r="C27" s="38"/>
      <c r="S27" s="15">
        <f>F6</f>
        <v>7</v>
      </c>
      <c r="T27" s="17">
        <f>Q6</f>
        <v>10.189500375171463</v>
      </c>
      <c r="V27" s="15">
        <f>S27</f>
        <v>7</v>
      </c>
      <c r="W27" s="17">
        <f>T27/SQRT($Q$20)</f>
        <v>0.72498805947326206</v>
      </c>
      <c r="X27">
        <v>1</v>
      </c>
      <c r="Y27" s="10">
        <f t="array" ref="Y27:Y37">W27:W37/SQRT(1-INDEX(S6:AC16,X27:X37,X27:X37))</f>
        <v>0.77626092500939581</v>
      </c>
      <c r="Z27" s="10">
        <f t="shared" ref="Z27:Z37" si="3">I6</f>
        <v>65</v>
      </c>
    </row>
    <row r="28" spans="1:26" ht="15" customHeight="1" x14ac:dyDescent="0.35">
      <c r="A28" s="38" t="s">
        <v>25</v>
      </c>
      <c r="B28" s="38">
        <f>STDEV(C6:C16)</f>
        <v>13.629513430920284</v>
      </c>
      <c r="C28" s="38"/>
      <c r="S28" s="18">
        <f t="shared" ref="S28:S37" si="4">F7</f>
        <v>3</v>
      </c>
      <c r="T28" s="19">
        <f t="shared" ref="T28:T37" si="5">Q7</f>
        <v>-4.7461771326554327</v>
      </c>
      <c r="V28" s="18">
        <f t="shared" ref="V28:V37" si="6">S28</f>
        <v>3</v>
      </c>
      <c r="W28" s="19">
        <f t="shared" ref="W28:W37" si="7">T28/SQRT($Q$20)</f>
        <v>-0.33769288214608184</v>
      </c>
      <c r="X28">
        <v>2</v>
      </c>
      <c r="Y28" s="26">
        <v>-0.40091962202771336</v>
      </c>
      <c r="Z28" s="26">
        <f t="shared" si="3"/>
        <v>38</v>
      </c>
    </row>
    <row r="29" spans="1:26" x14ac:dyDescent="0.35">
      <c r="S29" s="18">
        <f t="shared" si="4"/>
        <v>5</v>
      </c>
      <c r="T29" s="19">
        <f t="shared" si="5"/>
        <v>-5.2951693446143224</v>
      </c>
      <c r="V29" s="18">
        <f t="shared" si="6"/>
        <v>5</v>
      </c>
      <c r="W29" s="19">
        <f t="shared" si="7"/>
        <v>-0.37675395322507593</v>
      </c>
      <c r="X29">
        <v>3</v>
      </c>
      <c r="Y29" s="26">
        <v>-0.44873662056771335</v>
      </c>
      <c r="Z29" s="26">
        <f t="shared" si="3"/>
        <v>51</v>
      </c>
    </row>
    <row r="30" spans="1:26" x14ac:dyDescent="0.35">
      <c r="A30" t="s">
        <v>26</v>
      </c>
      <c r="B30" t="s">
        <v>27</v>
      </c>
      <c r="C30" t="s">
        <v>28</v>
      </c>
      <c r="D30" t="s">
        <v>29</v>
      </c>
      <c r="S30" s="18">
        <f t="shared" si="4"/>
        <v>8</v>
      </c>
      <c r="T30" s="19">
        <f t="shared" si="5"/>
        <v>-6.6721260575952073</v>
      </c>
      <c r="V30" s="18">
        <f t="shared" si="6"/>
        <v>8</v>
      </c>
      <c r="W30" s="19">
        <f t="shared" si="7"/>
        <v>-0.47472511359277891</v>
      </c>
      <c r="X30">
        <v>4</v>
      </c>
      <c r="Y30" s="26">
        <v>-0.55452191252345118</v>
      </c>
      <c r="Z30" s="26">
        <f t="shared" si="3"/>
        <v>38</v>
      </c>
    </row>
    <row r="31" spans="1:26" x14ac:dyDescent="0.35">
      <c r="A31">
        <v>1</v>
      </c>
      <c r="B31">
        <v>25</v>
      </c>
      <c r="C31">
        <f>NORMSINV(A31/C$26)</f>
        <v>-1.6906216295848977</v>
      </c>
      <c r="D31">
        <f>STANDARDIZE(B31,B$27,B$28)</f>
        <v>-1.6274842307646806</v>
      </c>
      <c r="S31" s="18">
        <f t="shared" si="4"/>
        <v>9</v>
      </c>
      <c r="T31" s="19">
        <f t="shared" si="5"/>
        <v>-2.0842453879789105</v>
      </c>
      <c r="V31" s="18">
        <f t="shared" si="6"/>
        <v>9</v>
      </c>
      <c r="W31" s="19">
        <f t="shared" si="7"/>
        <v>-0.14829510414258162</v>
      </c>
      <c r="X31">
        <v>5</v>
      </c>
      <c r="Y31" s="26">
        <v>-0.17085594259939102</v>
      </c>
      <c r="Z31" s="26">
        <f t="shared" si="3"/>
        <v>55</v>
      </c>
    </row>
    <row r="32" spans="1:26" x14ac:dyDescent="0.35">
      <c r="A32">
        <f>A31+2</f>
        <v>3</v>
      </c>
      <c r="B32">
        <v>33</v>
      </c>
      <c r="C32">
        <f t="shared" ref="C32:C41" si="8">NORMSINV(A32/C$26)</f>
        <v>-1.096803562093513</v>
      </c>
      <c r="D32">
        <f t="shared" ref="D32:D41" si="9">STANDARDIZE(B32,B$27,B$28)</f>
        <v>-1.0405227049151236</v>
      </c>
      <c r="S32" s="18">
        <f t="shared" si="4"/>
        <v>5</v>
      </c>
      <c r="T32" s="19">
        <f t="shared" si="5"/>
        <v>1.7384925871303665</v>
      </c>
      <c r="V32" s="18">
        <f t="shared" si="6"/>
        <v>5</v>
      </c>
      <c r="W32" s="19">
        <f t="shared" si="7"/>
        <v>0.12369461904368265</v>
      </c>
      <c r="X32">
        <v>6</v>
      </c>
      <c r="Y32" s="26">
        <v>0.13147122406662365</v>
      </c>
      <c r="Z32" s="26">
        <f t="shared" si="3"/>
        <v>43</v>
      </c>
    </row>
    <row r="33" spans="1:26" x14ac:dyDescent="0.35">
      <c r="A33">
        <f t="shared" ref="A33:A41" si="10">A32+2</f>
        <v>5</v>
      </c>
      <c r="B33">
        <v>38</v>
      </c>
      <c r="C33">
        <f t="shared" si="8"/>
        <v>-0.74785859476330196</v>
      </c>
      <c r="D33">
        <f t="shared" si="9"/>
        <v>-0.67367175125915046</v>
      </c>
      <c r="S33" s="18">
        <f t="shared" si="4"/>
        <v>4</v>
      </c>
      <c r="T33" s="19">
        <f t="shared" si="5"/>
        <v>3.6674428833864141</v>
      </c>
      <c r="V33" s="18">
        <f t="shared" si="6"/>
        <v>4</v>
      </c>
      <c r="W33" s="19">
        <f t="shared" si="7"/>
        <v>0.26094039956405612</v>
      </c>
      <c r="X33">
        <v>7</v>
      </c>
      <c r="Y33" s="26">
        <v>0.39888040416573833</v>
      </c>
      <c r="Z33" s="26">
        <f t="shared" si="3"/>
        <v>25</v>
      </c>
    </row>
    <row r="34" spans="1:26" x14ac:dyDescent="0.35">
      <c r="A34">
        <f t="shared" si="10"/>
        <v>7</v>
      </c>
      <c r="B34">
        <v>38</v>
      </c>
      <c r="C34">
        <f t="shared" si="8"/>
        <v>-0.47278912099226744</v>
      </c>
      <c r="D34">
        <f t="shared" si="9"/>
        <v>-0.67367175125915046</v>
      </c>
      <c r="S34" s="18">
        <f t="shared" si="4"/>
        <v>2</v>
      </c>
      <c r="T34" s="19">
        <f t="shared" si="5"/>
        <v>-1.0924732852078947</v>
      </c>
      <c r="V34" s="18">
        <f t="shared" si="6"/>
        <v>2</v>
      </c>
      <c r="W34" s="19">
        <f t="shared" si="7"/>
        <v>-7.7730021876163222E-2</v>
      </c>
      <c r="X34">
        <v>8</v>
      </c>
      <c r="Y34" s="26">
        <v>-9.7779885651430545E-2</v>
      </c>
      <c r="Z34" s="26">
        <f t="shared" si="3"/>
        <v>33</v>
      </c>
    </row>
    <row r="35" spans="1:26" x14ac:dyDescent="0.35">
      <c r="A35">
        <f t="shared" si="10"/>
        <v>9</v>
      </c>
      <c r="B35">
        <v>43</v>
      </c>
      <c r="C35">
        <f t="shared" si="8"/>
        <v>-0.22988411757923208</v>
      </c>
      <c r="D35">
        <f t="shared" si="9"/>
        <v>-0.30682079760317738</v>
      </c>
      <c r="S35" s="18">
        <f t="shared" si="4"/>
        <v>8</v>
      </c>
      <c r="T35" s="19">
        <f t="shared" si="5"/>
        <v>3.7773810447877594</v>
      </c>
      <c r="V35" s="18">
        <f t="shared" si="6"/>
        <v>8</v>
      </c>
      <c r="W35" s="19">
        <f t="shared" si="7"/>
        <v>0.26876255485742384</v>
      </c>
      <c r="X35">
        <v>9</v>
      </c>
      <c r="Y35" s="26">
        <v>0.33504257588057895</v>
      </c>
      <c r="Z35" s="26">
        <f t="shared" si="3"/>
        <v>71</v>
      </c>
    </row>
    <row r="36" spans="1:26" x14ac:dyDescent="0.35">
      <c r="A36">
        <f t="shared" si="10"/>
        <v>11</v>
      </c>
      <c r="B36">
        <v>49</v>
      </c>
      <c r="C36">
        <f t="shared" si="8"/>
        <v>0</v>
      </c>
      <c r="D36">
        <f t="shared" si="9"/>
        <v>0.13340034678399038</v>
      </c>
      <c r="S36" s="18">
        <f t="shared" si="4"/>
        <v>6</v>
      </c>
      <c r="T36" s="19">
        <f t="shared" si="5"/>
        <v>4.8432042226190006</v>
      </c>
      <c r="V36" s="18">
        <f t="shared" si="6"/>
        <v>6</v>
      </c>
      <c r="W36" s="19">
        <f t="shared" si="7"/>
        <v>0.34459640823460619</v>
      </c>
      <c r="X36">
        <v>10</v>
      </c>
      <c r="Y36" s="26">
        <v>0.36166007666644429</v>
      </c>
      <c r="Z36" s="26">
        <f t="shared" si="3"/>
        <v>51</v>
      </c>
    </row>
    <row r="37" spans="1:26" x14ac:dyDescent="0.35">
      <c r="A37">
        <f t="shared" si="10"/>
        <v>13</v>
      </c>
      <c r="B37">
        <v>51</v>
      </c>
      <c r="C37">
        <f t="shared" si="8"/>
        <v>0.22988411757923222</v>
      </c>
      <c r="D37">
        <f t="shared" si="9"/>
        <v>0.28014072824637959</v>
      </c>
      <c r="S37" s="20">
        <f t="shared" si="4"/>
        <v>9</v>
      </c>
      <c r="T37" s="22">
        <f t="shared" si="5"/>
        <v>-4.3258299050427382</v>
      </c>
      <c r="V37" s="20">
        <f t="shared" si="6"/>
        <v>9</v>
      </c>
      <c r="W37" s="22">
        <f t="shared" si="7"/>
        <v>-0.30778496619031398</v>
      </c>
      <c r="X37">
        <v>11</v>
      </c>
      <c r="Y37" s="11">
        <v>-0.36006771891297884</v>
      </c>
      <c r="Z37" s="11">
        <f t="shared" si="3"/>
        <v>49</v>
      </c>
    </row>
    <row r="38" spans="1:26" x14ac:dyDescent="0.35">
      <c r="A38">
        <f t="shared" si="10"/>
        <v>15</v>
      </c>
      <c r="B38">
        <v>51</v>
      </c>
      <c r="C38">
        <f t="shared" si="8"/>
        <v>0.47278912099226728</v>
      </c>
      <c r="D38">
        <f t="shared" si="9"/>
        <v>0.28014072824637959</v>
      </c>
    </row>
    <row r="39" spans="1:26" x14ac:dyDescent="0.35">
      <c r="A39">
        <f t="shared" si="10"/>
        <v>17</v>
      </c>
      <c r="B39">
        <v>55</v>
      </c>
      <c r="C39">
        <f t="shared" si="8"/>
        <v>0.74785859476330196</v>
      </c>
      <c r="D39">
        <f t="shared" si="9"/>
        <v>0.57362149117115813</v>
      </c>
    </row>
    <row r="40" spans="1:26" x14ac:dyDescent="0.35">
      <c r="A40">
        <f t="shared" si="10"/>
        <v>19</v>
      </c>
      <c r="B40">
        <v>65</v>
      </c>
      <c r="C40">
        <f t="shared" si="8"/>
        <v>1.096803562093513</v>
      </c>
      <c r="D40">
        <f t="shared" si="9"/>
        <v>1.3073233984831043</v>
      </c>
    </row>
    <row r="41" spans="1:26" x14ac:dyDescent="0.35">
      <c r="A41">
        <f t="shared" si="10"/>
        <v>21</v>
      </c>
      <c r="B41">
        <v>71</v>
      </c>
      <c r="C41">
        <f t="shared" si="8"/>
        <v>1.6906216295848984</v>
      </c>
      <c r="D41">
        <f t="shared" si="9"/>
        <v>1.7475445428702721</v>
      </c>
    </row>
    <row r="55" spans="19:26" x14ac:dyDescent="0.35">
      <c r="S55" t="s">
        <v>35</v>
      </c>
    </row>
    <row r="57" spans="19:26" x14ac:dyDescent="0.35">
      <c r="S57" t="s">
        <v>0</v>
      </c>
      <c r="V57" t="s">
        <v>17</v>
      </c>
      <c r="Y57" t="s">
        <v>18</v>
      </c>
    </row>
    <row r="59" spans="19:26" x14ac:dyDescent="0.35">
      <c r="S59" s="4" t="s">
        <v>31</v>
      </c>
      <c r="T59" s="4" t="s">
        <v>8</v>
      </c>
      <c r="U59" s="4"/>
      <c r="V59" s="4" t="s">
        <v>31</v>
      </c>
      <c r="W59" s="4" t="s">
        <v>36</v>
      </c>
      <c r="X59" s="4"/>
      <c r="Y59" s="4" t="s">
        <v>31</v>
      </c>
      <c r="Z59" s="4" t="s">
        <v>37</v>
      </c>
    </row>
    <row r="60" spans="19:26" x14ac:dyDescent="0.35">
      <c r="S60" s="15">
        <f>B6</f>
        <v>5</v>
      </c>
      <c r="T60" s="17">
        <f>Q6</f>
        <v>10.189500375171463</v>
      </c>
      <c r="V60" s="15">
        <f>S60</f>
        <v>5</v>
      </c>
      <c r="W60" s="17">
        <f>T60/SQRT($Q$20)</f>
        <v>0.72498805947326206</v>
      </c>
      <c r="X60">
        <v>1</v>
      </c>
      <c r="Y60" s="15">
        <f>V60</f>
        <v>5</v>
      </c>
      <c r="Z60" s="17">
        <f t="array" ref="Z60:Z70">W60:W70/SQRT(1-INDEX(S39:AC49,X60:X70,X60:X70))</f>
        <v>0.72498805947326206</v>
      </c>
    </row>
    <row r="61" spans="19:26" x14ac:dyDescent="0.35">
      <c r="S61" s="18">
        <f t="shared" ref="S61:S70" si="11">B7</f>
        <v>7</v>
      </c>
      <c r="T61" s="19">
        <f t="shared" ref="T61:T70" si="12">Q7</f>
        <v>-4.7461771326554327</v>
      </c>
      <c r="V61" s="18">
        <f t="shared" ref="V61:V70" si="13">S61</f>
        <v>7</v>
      </c>
      <c r="W61" s="19">
        <f t="shared" ref="W61:W70" si="14">T61/SQRT($Q$20)</f>
        <v>-0.33769288214608184</v>
      </c>
      <c r="X61">
        <v>2</v>
      </c>
      <c r="Y61" s="18">
        <f t="shared" ref="Y61:Y70" si="15">V61</f>
        <v>7</v>
      </c>
      <c r="Z61" s="19">
        <v>-0.33769288214608184</v>
      </c>
    </row>
    <row r="62" spans="19:26" x14ac:dyDescent="0.35">
      <c r="S62" s="18">
        <f t="shared" si="11"/>
        <v>8</v>
      </c>
      <c r="T62" s="19">
        <f t="shared" si="12"/>
        <v>-5.2951693446143224</v>
      </c>
      <c r="V62" s="18">
        <f t="shared" si="13"/>
        <v>8</v>
      </c>
      <c r="W62" s="19">
        <f t="shared" si="14"/>
        <v>-0.37675395322507593</v>
      </c>
      <c r="X62">
        <v>3</v>
      </c>
      <c r="Y62" s="18">
        <f t="shared" si="15"/>
        <v>8</v>
      </c>
      <c r="Z62" s="19">
        <v>-0.37675395322507593</v>
      </c>
    </row>
    <row r="63" spans="19:26" x14ac:dyDescent="0.35">
      <c r="S63" s="18">
        <f t="shared" si="11"/>
        <v>1</v>
      </c>
      <c r="T63" s="19">
        <f t="shared" si="12"/>
        <v>-6.6721260575952073</v>
      </c>
      <c r="V63" s="18">
        <f t="shared" si="13"/>
        <v>1</v>
      </c>
      <c r="W63" s="19">
        <f t="shared" si="14"/>
        <v>-0.47472511359277891</v>
      </c>
      <c r="X63">
        <v>4</v>
      </c>
      <c r="Y63" s="18">
        <f t="shared" si="15"/>
        <v>1</v>
      </c>
      <c r="Z63" s="19">
        <v>-0.47472511359277891</v>
      </c>
    </row>
    <row r="64" spans="19:26" x14ac:dyDescent="0.35">
      <c r="S64" s="18">
        <f t="shared" si="11"/>
        <v>3</v>
      </c>
      <c r="T64" s="19">
        <f t="shared" si="12"/>
        <v>-2.0842453879789105</v>
      </c>
      <c r="V64" s="18">
        <f t="shared" si="13"/>
        <v>3</v>
      </c>
      <c r="W64" s="19">
        <f t="shared" si="14"/>
        <v>-0.14829510414258162</v>
      </c>
      <c r="X64">
        <v>5</v>
      </c>
      <c r="Y64" s="18">
        <f t="shared" si="15"/>
        <v>3</v>
      </c>
      <c r="Z64" s="19">
        <v>-0.14829510414258162</v>
      </c>
    </row>
    <row r="65" spans="19:26" x14ac:dyDescent="0.35">
      <c r="S65" s="18">
        <f t="shared" si="11"/>
        <v>4</v>
      </c>
      <c r="T65" s="19">
        <f t="shared" si="12"/>
        <v>1.7384925871303665</v>
      </c>
      <c r="V65" s="18">
        <f t="shared" si="13"/>
        <v>4</v>
      </c>
      <c r="W65" s="19">
        <f t="shared" si="14"/>
        <v>0.12369461904368265</v>
      </c>
      <c r="X65">
        <v>6</v>
      </c>
      <c r="Y65" s="18">
        <f t="shared" si="15"/>
        <v>4</v>
      </c>
      <c r="Z65" s="19">
        <v>0.12369461904368265</v>
      </c>
    </row>
    <row r="66" spans="19:26" x14ac:dyDescent="0.35">
      <c r="S66" s="18">
        <f t="shared" si="11"/>
        <v>0</v>
      </c>
      <c r="T66" s="19">
        <f t="shared" si="12"/>
        <v>3.6674428833864141</v>
      </c>
      <c r="V66" s="18">
        <f t="shared" si="13"/>
        <v>0</v>
      </c>
      <c r="W66" s="19">
        <f t="shared" si="14"/>
        <v>0.26094039956405612</v>
      </c>
      <c r="X66">
        <v>7</v>
      </c>
      <c r="Y66" s="18">
        <f t="shared" si="15"/>
        <v>0</v>
      </c>
      <c r="Z66" s="19">
        <v>0.26094039956405612</v>
      </c>
    </row>
    <row r="67" spans="19:26" x14ac:dyDescent="0.35">
      <c r="S67" s="18">
        <f t="shared" si="11"/>
        <v>6</v>
      </c>
      <c r="T67" s="19">
        <f t="shared" si="12"/>
        <v>-1.0924732852078947</v>
      </c>
      <c r="V67" s="18">
        <f t="shared" si="13"/>
        <v>6</v>
      </c>
      <c r="W67" s="19">
        <f t="shared" si="14"/>
        <v>-7.7730021876163222E-2</v>
      </c>
      <c r="X67">
        <v>8</v>
      </c>
      <c r="Y67" s="18">
        <f t="shared" si="15"/>
        <v>6</v>
      </c>
      <c r="Z67" s="19">
        <v>-7.7730021876163222E-2</v>
      </c>
    </row>
    <row r="68" spans="19:26" x14ac:dyDescent="0.35">
      <c r="S68" s="18">
        <f t="shared" si="11"/>
        <v>7</v>
      </c>
      <c r="T68" s="19">
        <f t="shared" si="12"/>
        <v>3.7773810447877594</v>
      </c>
      <c r="V68" s="18">
        <f t="shared" si="13"/>
        <v>7</v>
      </c>
      <c r="W68" s="19">
        <f t="shared" si="14"/>
        <v>0.26876255485742384</v>
      </c>
      <c r="X68">
        <v>9</v>
      </c>
      <c r="Y68" s="18">
        <f t="shared" si="15"/>
        <v>7</v>
      </c>
      <c r="Z68" s="19">
        <v>0.26876255485742384</v>
      </c>
    </row>
    <row r="69" spans="19:26" x14ac:dyDescent="0.35">
      <c r="S69" s="18">
        <f t="shared" si="11"/>
        <v>4</v>
      </c>
      <c r="T69" s="19">
        <f t="shared" si="12"/>
        <v>4.8432042226190006</v>
      </c>
      <c r="V69" s="18">
        <f t="shared" si="13"/>
        <v>4</v>
      </c>
      <c r="W69" s="19">
        <f t="shared" si="14"/>
        <v>0.34459640823460619</v>
      </c>
      <c r="X69">
        <v>10</v>
      </c>
      <c r="Y69" s="18">
        <f t="shared" si="15"/>
        <v>4</v>
      </c>
      <c r="Z69" s="19">
        <v>0.34459640823460619</v>
      </c>
    </row>
    <row r="70" spans="19:26" x14ac:dyDescent="0.35">
      <c r="S70" s="20">
        <f t="shared" si="11"/>
        <v>2</v>
      </c>
      <c r="T70" s="22">
        <f t="shared" si="12"/>
        <v>-4.3258299050427382</v>
      </c>
      <c r="V70" s="20">
        <f t="shared" si="13"/>
        <v>2</v>
      </c>
      <c r="W70" s="22">
        <f t="shared" si="14"/>
        <v>-0.30778496619031398</v>
      </c>
      <c r="X70">
        <v>11</v>
      </c>
      <c r="Y70" s="20">
        <f t="shared" si="15"/>
        <v>2</v>
      </c>
      <c r="Z70" s="22">
        <v>-0.30778496619031398</v>
      </c>
    </row>
  </sheetData>
  <mergeCells count="3">
    <mergeCell ref="E5:G5"/>
    <mergeCell ref="K10:M10"/>
    <mergeCell ref="K15:M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275AE-F12A-436C-8812-7E4621F7552A}">
  <sheetPr codeName="Sheet125"/>
  <dimension ref="A1:BT53"/>
  <sheetViews>
    <sheetView workbookViewId="0"/>
  </sheetViews>
  <sheetFormatPr defaultColWidth="9.1796875" defaultRowHeight="14.5" x14ac:dyDescent="0.35"/>
  <cols>
    <col min="1" max="1" width="14" customWidth="1"/>
    <col min="2" max="5" width="10.81640625" customWidth="1"/>
    <col min="14" max="16" width="9.26953125" bestFit="1" customWidth="1"/>
    <col min="17" max="17" width="9.7265625" customWidth="1"/>
  </cols>
  <sheetData>
    <row r="1" spans="1:72" x14ac:dyDescent="0.35">
      <c r="A1" s="1" t="s">
        <v>0</v>
      </c>
    </row>
    <row r="3" spans="1:72" ht="16.5" x14ac:dyDescent="0.35">
      <c r="A3" s="39"/>
      <c r="B3" s="40" t="s">
        <v>38</v>
      </c>
      <c r="C3" s="40" t="s">
        <v>39</v>
      </c>
      <c r="D3" s="40" t="s">
        <v>40</v>
      </c>
      <c r="E3" s="40" t="s">
        <v>41</v>
      </c>
      <c r="G3" s="41" t="s">
        <v>4</v>
      </c>
      <c r="H3" s="41"/>
      <c r="I3" s="41"/>
      <c r="J3" s="41"/>
      <c r="L3" s="4" t="s">
        <v>5</v>
      </c>
      <c r="N3" s="4" t="s">
        <v>6</v>
      </c>
      <c r="Q3" s="4" t="s">
        <v>10</v>
      </c>
      <c r="S3" s="5" t="s">
        <v>7</v>
      </c>
      <c r="U3" s="4" t="s">
        <v>8</v>
      </c>
      <c r="W3" s="21" t="s">
        <v>9</v>
      </c>
    </row>
    <row r="4" spans="1:72" x14ac:dyDescent="0.35">
      <c r="A4" s="42" t="s">
        <v>42</v>
      </c>
      <c r="B4" s="43">
        <v>15.7</v>
      </c>
      <c r="C4" s="44">
        <v>9</v>
      </c>
      <c r="D4" s="45">
        <v>71.027177760140717</v>
      </c>
      <c r="E4" s="46">
        <v>448</v>
      </c>
      <c r="G4" s="15">
        <v>1</v>
      </c>
      <c r="H4" s="16">
        <f t="shared" ref="H4:J19" si="0">C4</f>
        <v>9</v>
      </c>
      <c r="I4" s="16">
        <f t="shared" si="0"/>
        <v>71.027177760140717</v>
      </c>
      <c r="J4" s="17">
        <f t="shared" si="0"/>
        <v>448</v>
      </c>
      <c r="L4" s="10">
        <f>B4</f>
        <v>15.7</v>
      </c>
      <c r="N4" s="10">
        <f t="array" ref="N4:N7">MMULT(N10:Q13,MMULT(TRANSPOSE(G4:J53),L4:L53))</f>
        <v>0.43712521875259824</v>
      </c>
      <c r="P4">
        <v>1</v>
      </c>
      <c r="Q4" s="10">
        <f t="array" ref="Q4:Q7">SQRT(INDEX(N16:Q19,P4:P7,P4:P7))</f>
        <v>2.8416365104683443</v>
      </c>
      <c r="S4" s="10">
        <f t="array" ref="S4:S53">MMULT(G4:J53,N4:N7)</f>
        <v>15.168482465279878</v>
      </c>
      <c r="U4" s="10">
        <f>L4-S4</f>
        <v>0.53151753472012153</v>
      </c>
      <c r="W4">
        <f t="array" ref="W4:BT53">MMULT(G4:J53,MMULT(N10:Q13,TRANSPOSE(G4:J53)))</f>
        <v>8.4568416323591813E-2</v>
      </c>
      <c r="X4">
        <v>1.1452870207838056E-2</v>
      </c>
      <c r="Y4">
        <v>-2.2684899382406989E-3</v>
      </c>
      <c r="Z4">
        <v>5.4739347001091648E-2</v>
      </c>
      <c r="AA4">
        <v>-3.2730749121665424E-2</v>
      </c>
      <c r="AB4">
        <v>-1.2391267536813102E-2</v>
      </c>
      <c r="AC4">
        <v>1.4046598835085966E-2</v>
      </c>
      <c r="AD4">
        <v>4.2306012734552326E-2</v>
      </c>
      <c r="AE4">
        <v>7.6002631855533326E-3</v>
      </c>
      <c r="AF4">
        <v>6.2616235674378656E-2</v>
      </c>
      <c r="AG4">
        <v>5.1146073958652116E-2</v>
      </c>
      <c r="AH4">
        <v>2.0995996047604104E-2</v>
      </c>
      <c r="AI4">
        <v>2.4454727531805547E-2</v>
      </c>
      <c r="AJ4">
        <v>5.1118636738206741E-2</v>
      </c>
      <c r="AK4">
        <v>-2.8070337906425546E-2</v>
      </c>
      <c r="AL4">
        <v>1.6542194515762713E-2</v>
      </c>
      <c r="AM4">
        <v>3.9353690784258946E-2</v>
      </c>
      <c r="AN4">
        <v>9.0378957745860633E-2</v>
      </c>
      <c r="AO4">
        <v>1.6418981624219689E-2</v>
      </c>
      <c r="AP4">
        <v>4.9259321250803553E-2</v>
      </c>
      <c r="AQ4">
        <v>-3.9730798885098007E-2</v>
      </c>
      <c r="AR4">
        <v>2.4809114638523852E-2</v>
      </c>
      <c r="AS4">
        <v>-1.982516804755606E-2</v>
      </c>
      <c r="AT4">
        <v>0.15046796304795451</v>
      </c>
      <c r="AU4">
        <v>2.3639816496574761E-2</v>
      </c>
      <c r="AV4">
        <v>-5.3363975670070937E-3</v>
      </c>
      <c r="AW4">
        <v>-1.2776535385649435E-2</v>
      </c>
      <c r="AX4">
        <v>-1.9568299484687079E-2</v>
      </c>
      <c r="AY4">
        <v>1.0401262829553365E-2</v>
      </c>
      <c r="AZ4">
        <v>-2.445073971052536E-3</v>
      </c>
      <c r="BA4">
        <v>-3.1078275298532146E-2</v>
      </c>
      <c r="BB4">
        <v>-4.4593352615350974E-3</v>
      </c>
      <c r="BC4">
        <v>5.6399176421514541E-2</v>
      </c>
      <c r="BD4">
        <v>6.1379872496093169E-3</v>
      </c>
      <c r="BE4">
        <v>4.8250894154049727E-2</v>
      </c>
      <c r="BF4">
        <v>4.6746754245875863E-2</v>
      </c>
      <c r="BG4">
        <v>-1.2919937065442229E-2</v>
      </c>
      <c r="BH4">
        <v>3.606499307513187E-2</v>
      </c>
      <c r="BI4">
        <v>9.680797119937995E-3</v>
      </c>
      <c r="BJ4">
        <v>4.1963807164930082E-2</v>
      </c>
      <c r="BK4">
        <v>3.6005073456287492E-2</v>
      </c>
      <c r="BL4">
        <v>4.1289174948892671E-2</v>
      </c>
      <c r="BM4">
        <v>-5.8366695403573726E-3</v>
      </c>
      <c r="BN4">
        <v>-2.1704570721193583E-2</v>
      </c>
      <c r="BO4">
        <v>-5.2064141413139253E-3</v>
      </c>
      <c r="BP4">
        <v>4.7768171392651521E-2</v>
      </c>
      <c r="BQ4">
        <v>-3.2055177694678888E-2</v>
      </c>
      <c r="BR4">
        <v>3.3814449776083666E-2</v>
      </c>
      <c r="BS4">
        <v>1.0964437398857871E-2</v>
      </c>
      <c r="BT4">
        <v>2.7001299991555983E-2</v>
      </c>
    </row>
    <row r="5" spans="1:72" x14ac:dyDescent="0.35">
      <c r="A5" s="42" t="s">
        <v>43</v>
      </c>
      <c r="B5" s="43">
        <v>8.4</v>
      </c>
      <c r="C5" s="44">
        <v>6.9</v>
      </c>
      <c r="D5" s="45">
        <v>70.62318863808899</v>
      </c>
      <c r="E5" s="46">
        <v>661.2</v>
      </c>
      <c r="G5" s="18">
        <v>1</v>
      </c>
      <c r="H5">
        <f t="shared" si="0"/>
        <v>6.9</v>
      </c>
      <c r="I5">
        <f t="shared" si="0"/>
        <v>70.62318863808899</v>
      </c>
      <c r="J5" s="19">
        <f t="shared" si="0"/>
        <v>661.2</v>
      </c>
      <c r="L5" s="26">
        <f t="shared" ref="L5:L53" si="1">B5</f>
        <v>8.4</v>
      </c>
      <c r="N5" s="26">
        <v>1.2793696530498302</v>
      </c>
      <c r="P5">
        <f>P4+1</f>
        <v>2</v>
      </c>
      <c r="Q5" s="26">
        <v>0.21426856354723553</v>
      </c>
      <c r="S5" s="26">
        <v>12.770194096327888</v>
      </c>
      <c r="U5" s="26">
        <f t="shared" ref="U5:U53" si="2">L5-S5</f>
        <v>-4.3701940963278876</v>
      </c>
      <c r="W5">
        <v>1.145287020783823E-2</v>
      </c>
      <c r="X5">
        <v>7.2581277910758066E-2</v>
      </c>
      <c r="Y5">
        <v>3.2647400652031339E-2</v>
      </c>
      <c r="Z5">
        <v>2.0330128958296528E-2</v>
      </c>
      <c r="AA5">
        <v>6.7177334083919182E-2</v>
      </c>
      <c r="AB5">
        <v>1.595370556499949E-2</v>
      </c>
      <c r="AC5">
        <v>7.3867019221224295E-4</v>
      </c>
      <c r="AD5">
        <v>5.5800068126002522E-2</v>
      </c>
      <c r="AE5">
        <v>6.7648461985173852E-2</v>
      </c>
      <c r="AF5">
        <v>3.606460151851909E-2</v>
      </c>
      <c r="AG5">
        <v>6.995039817274229E-2</v>
      </c>
      <c r="AH5">
        <v>-2.0565903482488705E-2</v>
      </c>
      <c r="AI5">
        <v>3.7636046225710526E-2</v>
      </c>
      <c r="AJ5">
        <v>-1.3044008629150214E-2</v>
      </c>
      <c r="AK5">
        <v>9.9907700848847515E-3</v>
      </c>
      <c r="AL5">
        <v>1.6707214352552388E-2</v>
      </c>
      <c r="AM5">
        <v>-1.5158186400628146E-2</v>
      </c>
      <c r="AN5">
        <v>5.2658812680832091E-2</v>
      </c>
      <c r="AO5">
        <v>-3.5996530982570885E-2</v>
      </c>
      <c r="AP5">
        <v>6.3595856377683807E-2</v>
      </c>
      <c r="AQ5">
        <v>4.4535361971647217E-2</v>
      </c>
      <c r="AR5">
        <v>3.4632243165473801E-2</v>
      </c>
      <c r="AS5">
        <v>1.3314531410169857E-2</v>
      </c>
      <c r="AT5">
        <v>-2.258370889052605E-2</v>
      </c>
      <c r="AU5">
        <v>2.5427003098156715E-2</v>
      </c>
      <c r="AV5">
        <v>4.1301450038032095E-3</v>
      </c>
      <c r="AW5">
        <v>8.0549638642691164E-3</v>
      </c>
      <c r="AX5">
        <v>8.2204525891436356E-2</v>
      </c>
      <c r="AY5">
        <v>-2.9403730683065052E-2</v>
      </c>
      <c r="AZ5">
        <v>3.0245899523651237E-2</v>
      </c>
      <c r="BA5">
        <v>7.2274844031362598E-2</v>
      </c>
      <c r="BB5">
        <v>4.559025939766187E-2</v>
      </c>
      <c r="BC5">
        <v>2.2472414887263318E-2</v>
      </c>
      <c r="BD5">
        <v>-2.0424629815284784E-2</v>
      </c>
      <c r="BE5">
        <v>-5.5038368644957855E-3</v>
      </c>
      <c r="BF5">
        <v>2.4559596661923658E-2</v>
      </c>
      <c r="BG5">
        <v>8.226299638072929E-3</v>
      </c>
      <c r="BH5">
        <v>8.1652489757192658E-3</v>
      </c>
      <c r="BI5">
        <v>-7.2238027171212943E-3</v>
      </c>
      <c r="BJ5">
        <v>7.660951604333055E-2</v>
      </c>
      <c r="BK5">
        <v>-2.6273647816068696E-2</v>
      </c>
      <c r="BL5">
        <v>5.4637003999787714E-2</v>
      </c>
      <c r="BM5">
        <v>4.4095670163727799E-2</v>
      </c>
      <c r="BN5">
        <v>1.6238169183576574E-3</v>
      </c>
      <c r="BO5">
        <v>-2.5057958950213718E-2</v>
      </c>
      <c r="BP5">
        <v>3.9413774168460536E-3</v>
      </c>
      <c r="BQ5">
        <v>3.1871773573285037E-2</v>
      </c>
      <c r="BR5">
        <v>-2.2124769426122161E-2</v>
      </c>
      <c r="BS5">
        <v>-1.9119083286361499E-3</v>
      </c>
      <c r="BT5">
        <v>-2.2273489743722258E-2</v>
      </c>
    </row>
    <row r="6" spans="1:72" x14ac:dyDescent="0.35">
      <c r="A6" s="42" t="s">
        <v>44</v>
      </c>
      <c r="B6" s="43">
        <v>14.7</v>
      </c>
      <c r="C6" s="44">
        <v>6.4</v>
      </c>
      <c r="D6" s="45">
        <v>86.505696765320337</v>
      </c>
      <c r="E6" s="46">
        <v>482.7</v>
      </c>
      <c r="G6" s="18">
        <v>1</v>
      </c>
      <c r="H6">
        <f t="shared" si="0"/>
        <v>6.4</v>
      </c>
      <c r="I6">
        <f t="shared" si="0"/>
        <v>86.505696765320337</v>
      </c>
      <c r="J6" s="19">
        <f t="shared" si="0"/>
        <v>482.7</v>
      </c>
      <c r="L6" s="26">
        <f t="shared" si="1"/>
        <v>14.7</v>
      </c>
      <c r="N6" s="26">
        <v>3.6326923072062201E-2</v>
      </c>
      <c r="P6">
        <f>P5+1</f>
        <v>3</v>
      </c>
      <c r="Q6" s="26">
        <v>2.3946175502409853E-2</v>
      </c>
      <c r="S6" s="26">
        <v>12.453734351399612</v>
      </c>
      <c r="U6" s="26">
        <f t="shared" si="2"/>
        <v>2.2462656486003869</v>
      </c>
      <c r="W6">
        <v>-2.2684899382405602E-3</v>
      </c>
      <c r="X6">
        <v>3.2647400652030922E-2</v>
      </c>
      <c r="Y6">
        <v>3.4584753799855233E-2</v>
      </c>
      <c r="Z6">
        <v>1.8416568136119957E-2</v>
      </c>
      <c r="AA6">
        <v>3.8950903257587891E-2</v>
      </c>
      <c r="AB6">
        <v>2.9932941005096546E-2</v>
      </c>
      <c r="AC6">
        <v>1.239533630276328E-2</v>
      </c>
      <c r="AD6">
        <v>2.8737465295376255E-2</v>
      </c>
      <c r="AE6">
        <v>4.4420238351613767E-2</v>
      </c>
      <c r="AF6">
        <v>3.0665873110401892E-3</v>
      </c>
      <c r="AG6">
        <v>-3.4175507046630832E-2</v>
      </c>
      <c r="AH6">
        <v>1.6427174801740392E-2</v>
      </c>
      <c r="AI6">
        <v>2.5816978624192504E-2</v>
      </c>
      <c r="AJ6">
        <v>1.0386508461014174E-2</v>
      </c>
      <c r="AK6">
        <v>3.3476212012683727E-2</v>
      </c>
      <c r="AL6">
        <v>2.8821220883853867E-2</v>
      </c>
      <c r="AM6">
        <v>1.2152182824068013E-2</v>
      </c>
      <c r="AN6">
        <v>1.1997121023273674E-2</v>
      </c>
      <c r="AO6">
        <v>1.0234225438296787E-2</v>
      </c>
      <c r="AP6">
        <v>1.5967705981465304E-2</v>
      </c>
      <c r="AQ6">
        <v>4.094373489423675E-2</v>
      </c>
      <c r="AR6">
        <v>2.73336399816193E-2</v>
      </c>
      <c r="AS6">
        <v>2.726407164231065E-2</v>
      </c>
      <c r="AT6">
        <v>-3.8644281256304563E-2</v>
      </c>
      <c r="AU6">
        <v>2.8081056896775078E-2</v>
      </c>
      <c r="AV6">
        <v>2.4203635719363514E-2</v>
      </c>
      <c r="AW6">
        <v>2.7923032771135597E-2</v>
      </c>
      <c r="AX6">
        <v>5.458199308111783E-2</v>
      </c>
      <c r="AY6">
        <v>1.2633906657327443E-2</v>
      </c>
      <c r="AZ6">
        <v>1.6450883172438747E-2</v>
      </c>
      <c r="BA6">
        <v>5.3689962248174253E-2</v>
      </c>
      <c r="BB6">
        <v>2.1261984557831199E-2</v>
      </c>
      <c r="BC6">
        <v>8.7418223816782287E-3</v>
      </c>
      <c r="BD6">
        <v>1.134028650896815E-2</v>
      </c>
      <c r="BE6">
        <v>9.6249069148591909E-3</v>
      </c>
      <c r="BF6">
        <v>1.6647036500919449E-2</v>
      </c>
      <c r="BG6">
        <v>2.6055262294289654E-2</v>
      </c>
      <c r="BH6">
        <v>1.864473445178623E-2</v>
      </c>
      <c r="BI6">
        <v>1.4434796295073472E-2</v>
      </c>
      <c r="BJ6">
        <v>3.21093157711069E-2</v>
      </c>
      <c r="BK6">
        <v>2.8943070557206629E-3</v>
      </c>
      <c r="BL6">
        <v>3.7804729979022789E-2</v>
      </c>
      <c r="BM6">
        <v>3.472431881779138E-2</v>
      </c>
      <c r="BN6">
        <v>2.6592798332099286E-2</v>
      </c>
      <c r="BO6">
        <v>1.6600601637084794E-2</v>
      </c>
      <c r="BP6">
        <v>-3.5831554417977696E-3</v>
      </c>
      <c r="BQ6">
        <v>3.0498023220558015E-2</v>
      </c>
      <c r="BR6">
        <v>1.5434205493654075E-2</v>
      </c>
      <c r="BS6">
        <v>1.944962842658671E-2</v>
      </c>
      <c r="BT6">
        <v>1.4275233817377109E-2</v>
      </c>
    </row>
    <row r="7" spans="1:72" x14ac:dyDescent="0.35">
      <c r="A7" s="42" t="s">
        <v>45</v>
      </c>
      <c r="B7" s="43">
        <v>17.3</v>
      </c>
      <c r="C7" s="44">
        <v>8.5</v>
      </c>
      <c r="D7" s="45">
        <v>80.783955956979611</v>
      </c>
      <c r="E7" s="46">
        <v>529.4</v>
      </c>
      <c r="G7" s="18">
        <v>1</v>
      </c>
      <c r="H7">
        <f t="shared" si="0"/>
        <v>8.5</v>
      </c>
      <c r="I7">
        <f t="shared" si="0"/>
        <v>80.783955956979611</v>
      </c>
      <c r="J7" s="19">
        <f t="shared" si="0"/>
        <v>529.4</v>
      </c>
      <c r="L7" s="26">
        <f t="shared" si="1"/>
        <v>17.3</v>
      </c>
      <c r="N7" s="11">
        <v>1.4214989878582329E-3</v>
      </c>
      <c r="P7">
        <f>P6+1</f>
        <v>4</v>
      </c>
      <c r="Q7" s="11">
        <v>1.5977891191805069E-3</v>
      </c>
      <c r="S7" s="26">
        <v>14.998941387354362</v>
      </c>
      <c r="U7" s="26">
        <f t="shared" si="2"/>
        <v>2.3010586126456385</v>
      </c>
      <c r="W7">
        <v>5.4739347001092002E-2</v>
      </c>
      <c r="X7">
        <v>2.0330128958296112E-2</v>
      </c>
      <c r="Y7">
        <v>1.8416568136119686E-2</v>
      </c>
      <c r="Z7">
        <v>5.6823864951255007E-2</v>
      </c>
      <c r="AA7">
        <v>-1.722820482677008E-2</v>
      </c>
      <c r="AB7">
        <v>2.3954160293032552E-3</v>
      </c>
      <c r="AC7">
        <v>3.9120862153092725E-3</v>
      </c>
      <c r="AD7">
        <v>5.2733239860965897E-2</v>
      </c>
      <c r="AE7">
        <v>3.9131143145140684E-2</v>
      </c>
      <c r="AF7">
        <v>3.3204483304539109E-2</v>
      </c>
      <c r="AG7">
        <v>-5.8093816041565688E-2</v>
      </c>
      <c r="AH7">
        <v>2.4857653463554744E-2</v>
      </c>
      <c r="AI7">
        <v>3.1449564157525312E-2</v>
      </c>
      <c r="AJ7">
        <v>4.6230001663519801E-2</v>
      </c>
      <c r="AK7">
        <v>-7.4607789067454491E-3</v>
      </c>
      <c r="AL7">
        <v>3.3328831986925461E-2</v>
      </c>
      <c r="AM7">
        <v>3.6564646075996798E-2</v>
      </c>
      <c r="AN7">
        <v>7.7473151503296922E-2</v>
      </c>
      <c r="AO7">
        <v>1.2002207050326008E-2</v>
      </c>
      <c r="AP7">
        <v>3.4898094645277725E-2</v>
      </c>
      <c r="AQ7">
        <v>-1.5750144022397092E-2</v>
      </c>
      <c r="AR7">
        <v>3.5453748831121797E-2</v>
      </c>
      <c r="AS7">
        <v>-1.0437586713981584E-2</v>
      </c>
      <c r="AT7">
        <v>7.1213747367742553E-2</v>
      </c>
      <c r="AU7">
        <v>3.7861403322177599E-2</v>
      </c>
      <c r="AV7">
        <v>2.8289735563798296E-3</v>
      </c>
      <c r="AW7">
        <v>2.2525583634773732E-4</v>
      </c>
      <c r="AX7">
        <v>2.3186625624112556E-2</v>
      </c>
      <c r="AY7">
        <v>7.8863921409595972E-3</v>
      </c>
      <c r="AZ7">
        <v>-1.4996316014413827E-2</v>
      </c>
      <c r="BA7">
        <v>1.0856136525116827E-2</v>
      </c>
      <c r="BB7">
        <v>-1.2259526258054633E-2</v>
      </c>
      <c r="BC7">
        <v>4.0134238015328845E-2</v>
      </c>
      <c r="BD7">
        <v>-1.7158627425350043E-3</v>
      </c>
      <c r="BE7">
        <v>3.9589583128445287E-2</v>
      </c>
      <c r="BF7">
        <v>4.3269906436049624E-2</v>
      </c>
      <c r="BG7">
        <v>-3.4670394978338088E-3</v>
      </c>
      <c r="BH7">
        <v>3.8933939053771058E-2</v>
      </c>
      <c r="BI7">
        <v>4.7439410585431926E-3</v>
      </c>
      <c r="BJ7">
        <v>5.3305751876194525E-2</v>
      </c>
      <c r="BK7">
        <v>1.8297723436888208E-2</v>
      </c>
      <c r="BL7">
        <v>6.8777008950237487E-2</v>
      </c>
      <c r="BM7">
        <v>1.1653437548812234E-2</v>
      </c>
      <c r="BN7">
        <v>-1.0855069122513779E-2</v>
      </c>
      <c r="BO7">
        <v>-3.7356419209635533E-3</v>
      </c>
      <c r="BP7">
        <v>1.1982344000141559E-2</v>
      </c>
      <c r="BQ7">
        <v>-2.318678179654645E-2</v>
      </c>
      <c r="BR7">
        <v>3.8112949251870712E-2</v>
      </c>
      <c r="BS7">
        <v>1.4211826683128807E-2</v>
      </c>
      <c r="BT7">
        <v>2.8171407072507711E-2</v>
      </c>
    </row>
    <row r="8" spans="1:72" x14ac:dyDescent="0.35">
      <c r="A8" s="42" t="s">
        <v>46</v>
      </c>
      <c r="B8" s="43">
        <v>13.3</v>
      </c>
      <c r="C8" s="44">
        <v>5</v>
      </c>
      <c r="D8" s="45">
        <v>76.640052174481781</v>
      </c>
      <c r="E8" s="46">
        <v>522.6</v>
      </c>
      <c r="G8" s="18">
        <v>1</v>
      </c>
      <c r="H8">
        <f t="shared" si="0"/>
        <v>5</v>
      </c>
      <c r="I8">
        <f t="shared" si="0"/>
        <v>76.640052174481781</v>
      </c>
      <c r="J8" s="19">
        <f t="shared" si="0"/>
        <v>522.6</v>
      </c>
      <c r="L8" s="26">
        <f t="shared" si="1"/>
        <v>13.3</v>
      </c>
      <c r="S8" s="26">
        <v>10.360946134637693</v>
      </c>
      <c r="U8" s="26">
        <f t="shared" si="2"/>
        <v>2.9390538653623075</v>
      </c>
      <c r="W8">
        <v>-3.2730749121665181E-2</v>
      </c>
      <c r="X8">
        <v>6.7177334083919557E-2</v>
      </c>
      <c r="Y8">
        <v>3.8950903257588862E-2</v>
      </c>
      <c r="Z8">
        <v>-1.7228204826769216E-2</v>
      </c>
      <c r="AA8">
        <v>0.10361371993915565</v>
      </c>
      <c r="AB8">
        <v>3.9494624828568081E-2</v>
      </c>
      <c r="AC8">
        <v>1.7087142462659709E-2</v>
      </c>
      <c r="AD8">
        <v>1.9813584776144574E-2</v>
      </c>
      <c r="AE8">
        <v>5.0675730935078475E-2</v>
      </c>
      <c r="AF8">
        <v>1.064880949936952E-2</v>
      </c>
      <c r="AG8">
        <v>0.10879105607449471</v>
      </c>
      <c r="AH8">
        <v>-1.8301143588030561E-2</v>
      </c>
      <c r="AI8">
        <v>2.5343688774789444E-2</v>
      </c>
      <c r="AJ8">
        <v>-3.6832851621302592E-2</v>
      </c>
      <c r="AK8">
        <v>4.6486875677024211E-2</v>
      </c>
      <c r="AL8">
        <v>8.7053011953053122E-3</v>
      </c>
      <c r="AM8">
        <v>-2.7946284180377118E-2</v>
      </c>
      <c r="AN8">
        <v>-1.5897064907781311E-2</v>
      </c>
      <c r="AO8">
        <v>-2.0719337271632915E-2</v>
      </c>
      <c r="AP8">
        <v>3.7071505185896948E-2</v>
      </c>
      <c r="AQ8">
        <v>8.5518254937571259E-2</v>
      </c>
      <c r="AR8">
        <v>1.9796143646435914E-2</v>
      </c>
      <c r="AS8">
        <v>4.8841388872835838E-2</v>
      </c>
      <c r="AT8">
        <v>-9.4412060909312839E-2</v>
      </c>
      <c r="AU8">
        <v>1.0607792370835527E-2</v>
      </c>
      <c r="AV8">
        <v>2.6893832510501751E-2</v>
      </c>
      <c r="AW8">
        <v>3.4462662506063411E-2</v>
      </c>
      <c r="AX8">
        <v>8.3136494714594208E-2</v>
      </c>
      <c r="AY8">
        <v>-1.0244925239638408E-2</v>
      </c>
      <c r="AZ8">
        <v>6.100820593774791E-2</v>
      </c>
      <c r="BA8">
        <v>8.7215106136552645E-2</v>
      </c>
      <c r="BB8">
        <v>7.2723432454270154E-2</v>
      </c>
      <c r="BC8">
        <v>-3.9234327718865782E-3</v>
      </c>
      <c r="BD8">
        <v>5.650181595135445E-3</v>
      </c>
      <c r="BE8">
        <v>-2.4734761938325599E-2</v>
      </c>
      <c r="BF8">
        <v>-1.3457051681177688E-3</v>
      </c>
      <c r="BG8">
        <v>3.7310679917636425E-2</v>
      </c>
      <c r="BH8">
        <v>-8.7786802762757511E-3</v>
      </c>
      <c r="BI8">
        <v>1.1102518720709123E-2</v>
      </c>
      <c r="BJ8">
        <v>3.7202719519720553E-2</v>
      </c>
      <c r="BK8">
        <v>-2.3191022820383253E-2</v>
      </c>
      <c r="BL8">
        <v>7.602303925713122E-3</v>
      </c>
      <c r="BM8">
        <v>5.4682057670271747E-2</v>
      </c>
      <c r="BN8">
        <v>3.9797818735170104E-2</v>
      </c>
      <c r="BO8">
        <v>6.7600339702343915E-3</v>
      </c>
      <c r="BP8">
        <v>3.3142973187929997E-3</v>
      </c>
      <c r="BQ8">
        <v>7.76697048523943E-2</v>
      </c>
      <c r="BR8">
        <v>-3.3227777365576749E-2</v>
      </c>
      <c r="BS8">
        <v>8.3990584732354726E-3</v>
      </c>
      <c r="BT8">
        <v>-2.4040963469328672E-2</v>
      </c>
    </row>
    <row r="9" spans="1:72" ht="16.5" x14ac:dyDescent="0.35">
      <c r="A9" s="42" t="s">
        <v>47</v>
      </c>
      <c r="B9" s="43">
        <v>11.4</v>
      </c>
      <c r="C9" s="44">
        <v>5.7</v>
      </c>
      <c r="D9" s="45">
        <v>89.734092175332663</v>
      </c>
      <c r="E9" s="46">
        <v>347.8</v>
      </c>
      <c r="G9" s="18">
        <v>1</v>
      </c>
      <c r="H9">
        <f t="shared" si="0"/>
        <v>5.7</v>
      </c>
      <c r="I9">
        <f t="shared" si="0"/>
        <v>89.734092175332663</v>
      </c>
      <c r="J9" s="19">
        <f t="shared" si="0"/>
        <v>347.8</v>
      </c>
      <c r="L9" s="26">
        <f t="shared" si="1"/>
        <v>11.4</v>
      </c>
      <c r="N9" s="3" t="s">
        <v>11</v>
      </c>
      <c r="O9" s="3"/>
      <c r="P9" s="3"/>
      <c r="Q9" s="3"/>
      <c r="S9" s="26">
        <v>11.483693052508373</v>
      </c>
      <c r="U9" s="26">
        <f t="shared" si="2"/>
        <v>-8.3693052508373E-2</v>
      </c>
      <c r="W9">
        <v>-1.2391267536813133E-2</v>
      </c>
      <c r="X9">
        <v>1.5953705564999129E-2</v>
      </c>
      <c r="Y9">
        <v>2.9932941005096594E-2</v>
      </c>
      <c r="Z9">
        <v>2.395416029303505E-3</v>
      </c>
      <c r="AA9">
        <v>3.9494624828567214E-2</v>
      </c>
      <c r="AB9">
        <v>3.762115632263021E-2</v>
      </c>
      <c r="AC9">
        <v>2.5848686816239828E-2</v>
      </c>
      <c r="AD9">
        <v>3.1311964702471842E-3</v>
      </c>
      <c r="AE9">
        <v>1.9520406845095831E-2</v>
      </c>
      <c r="AF9">
        <v>-5.3098377367656029E-3</v>
      </c>
      <c r="AG9">
        <v>-7.9012774319574264E-3</v>
      </c>
      <c r="AH9">
        <v>2.6338188179907868E-2</v>
      </c>
      <c r="AI9">
        <v>1.506992850779758E-2</v>
      </c>
      <c r="AJ9">
        <v>9.5054806297762036E-3</v>
      </c>
      <c r="AK9">
        <v>4.6765908435432317E-2</v>
      </c>
      <c r="AL9">
        <v>2.2888921985424585E-2</v>
      </c>
      <c r="AM9">
        <v>1.5897263676291445E-2</v>
      </c>
      <c r="AN9">
        <v>-2.1557344151109395E-2</v>
      </c>
      <c r="AO9">
        <v>3.092048718659627E-2</v>
      </c>
      <c r="AP9">
        <v>-2.5569637606738006E-3</v>
      </c>
      <c r="AQ9">
        <v>4.7087790192755788E-2</v>
      </c>
      <c r="AR9">
        <v>1.5515178901020558E-2</v>
      </c>
      <c r="AS9">
        <v>4.1638912974352169E-2</v>
      </c>
      <c r="AT9">
        <v>-4.1932181258598683E-2</v>
      </c>
      <c r="AU9">
        <v>1.7756255782917809E-2</v>
      </c>
      <c r="AV9">
        <v>3.5764427359823367E-2</v>
      </c>
      <c r="AW9">
        <v>3.9059911380691814E-2</v>
      </c>
      <c r="AX9">
        <v>3.1290858831542312E-2</v>
      </c>
      <c r="AY9">
        <v>3.2950027468969287E-2</v>
      </c>
      <c r="AZ9">
        <v>2.9250855393730055E-2</v>
      </c>
      <c r="BA9">
        <v>3.8742920256605251E-2</v>
      </c>
      <c r="BB9">
        <v>2.7902539462339254E-2</v>
      </c>
      <c r="BC9">
        <v>5.5388962932499328E-4</v>
      </c>
      <c r="BD9">
        <v>3.3440330272589823E-2</v>
      </c>
      <c r="BE9">
        <v>9.5808378603632893E-3</v>
      </c>
      <c r="BF9">
        <v>5.5551465512088342E-3</v>
      </c>
      <c r="BG9">
        <v>3.8979530947766822E-2</v>
      </c>
      <c r="BH9">
        <v>1.3908005271728514E-2</v>
      </c>
      <c r="BI9">
        <v>2.9562850588401766E-2</v>
      </c>
      <c r="BJ9">
        <v>-1.0392442805647051E-4</v>
      </c>
      <c r="BK9">
        <v>1.8909381262651112E-2</v>
      </c>
      <c r="BL9">
        <v>4.4392935816424534E-3</v>
      </c>
      <c r="BM9">
        <v>2.9737733690948159E-2</v>
      </c>
      <c r="BN9">
        <v>4.4576829670163964E-2</v>
      </c>
      <c r="BO9">
        <v>4.0289387495069599E-2</v>
      </c>
      <c r="BP9">
        <v>7.3100980175415387E-3</v>
      </c>
      <c r="BQ9">
        <v>4.4756468461847977E-2</v>
      </c>
      <c r="BR9">
        <v>2.0108499787495869E-2</v>
      </c>
      <c r="BS9">
        <v>2.8321125775131368E-2</v>
      </c>
      <c r="BT9">
        <v>2.3479396951951836E-2</v>
      </c>
    </row>
    <row r="10" spans="1:72" x14ac:dyDescent="0.35">
      <c r="A10" s="42" t="s">
        <v>48</v>
      </c>
      <c r="B10" s="43">
        <v>9.3000000000000007</v>
      </c>
      <c r="C10" s="44">
        <v>6.2</v>
      </c>
      <c r="D10" s="45">
        <v>84.278652322083644</v>
      </c>
      <c r="E10" s="46">
        <v>256</v>
      </c>
      <c r="G10" s="18">
        <v>1</v>
      </c>
      <c r="H10">
        <f t="shared" si="0"/>
        <v>6.2</v>
      </c>
      <c r="I10">
        <f t="shared" si="0"/>
        <v>84.278652322083644</v>
      </c>
      <c r="J10" s="19">
        <f t="shared" si="0"/>
        <v>256</v>
      </c>
      <c r="L10" s="26">
        <f t="shared" si="1"/>
        <v>9.3000000000000007</v>
      </c>
      <c r="N10" s="15">
        <f t="array" ref="N10:Q13">MINVERSE(MMULT(TRANSPOSE(G4:J53),G4:J53))</f>
        <v>2.6057128988009484</v>
      </c>
      <c r="O10" s="16">
        <v>-0.119788887417389</v>
      </c>
      <c r="P10" s="16">
        <v>-1.9497850497721299E-2</v>
      </c>
      <c r="Q10" s="17">
        <v>-4.1572695969407583E-4</v>
      </c>
      <c r="S10" s="26">
        <v>11.794704928074662</v>
      </c>
      <c r="U10" s="26">
        <f t="shared" si="2"/>
        <v>-2.4947049280746612</v>
      </c>
      <c r="W10">
        <v>1.4046598835086063E-2</v>
      </c>
      <c r="X10">
        <v>7.3867019221232622E-4</v>
      </c>
      <c r="Y10">
        <v>1.2395336302763724E-2</v>
      </c>
      <c r="Z10">
        <v>3.9120862153095709E-3</v>
      </c>
      <c r="AA10">
        <v>1.7087142462659591E-2</v>
      </c>
      <c r="AB10">
        <v>2.5848686816240307E-2</v>
      </c>
      <c r="AC10">
        <v>3.516860794322111E-2</v>
      </c>
      <c r="AD10">
        <v>-7.7241806905893329E-3</v>
      </c>
      <c r="AE10">
        <v>-1.0067461573888783E-2</v>
      </c>
      <c r="AF10">
        <v>1.4939806562999508E-2</v>
      </c>
      <c r="AG10">
        <v>5.8156802299451499E-2</v>
      </c>
      <c r="AH10">
        <v>3.0577178596958798E-2</v>
      </c>
      <c r="AI10">
        <v>7.9507395287218667E-3</v>
      </c>
      <c r="AJ10">
        <v>2.0792320848137841E-2</v>
      </c>
      <c r="AK10">
        <v>3.0830617344406543E-2</v>
      </c>
      <c r="AL10">
        <v>1.2127693251372168E-2</v>
      </c>
      <c r="AM10">
        <v>2.5160221095028822E-2</v>
      </c>
      <c r="AN10">
        <v>-1.2522626643235731E-2</v>
      </c>
      <c r="AO10">
        <v>4.2746732735237054E-2</v>
      </c>
      <c r="AP10">
        <v>2.1511628614075268E-3</v>
      </c>
      <c r="AQ10">
        <v>2.2259636205252963E-2</v>
      </c>
      <c r="AR10">
        <v>6.5270131873068904E-3</v>
      </c>
      <c r="AS10">
        <v>3.3214415467355519E-2</v>
      </c>
      <c r="AT10">
        <v>2.8112991897426651E-2</v>
      </c>
      <c r="AU10">
        <v>7.8404132242082258E-3</v>
      </c>
      <c r="AV10">
        <v>3.0881409057275606E-2</v>
      </c>
      <c r="AW10">
        <v>2.9727922390227743E-2</v>
      </c>
      <c r="AX10">
        <v>-1.035758212836968E-2</v>
      </c>
      <c r="AY10">
        <v>4.1932732023571104E-2</v>
      </c>
      <c r="AZ10">
        <v>3.3896408010606449E-2</v>
      </c>
      <c r="BA10">
        <v>-1.7038204474610491E-3</v>
      </c>
      <c r="BB10">
        <v>2.6731397512832947E-2</v>
      </c>
      <c r="BC10">
        <v>1.3894550195691191E-2</v>
      </c>
      <c r="BD10">
        <v>4.4084315280008508E-2</v>
      </c>
      <c r="BE10">
        <v>2.1856775626549745E-2</v>
      </c>
      <c r="BF10">
        <v>9.346573904411612E-3</v>
      </c>
      <c r="BG10">
        <v>3.1935149158003502E-2</v>
      </c>
      <c r="BH10">
        <v>1.5336069159830421E-2</v>
      </c>
      <c r="BI10">
        <v>3.6416683738624167E-2</v>
      </c>
      <c r="BJ10">
        <v>-1.5019025816111378E-2</v>
      </c>
      <c r="BK10">
        <v>3.95076693574428E-2</v>
      </c>
      <c r="BL10">
        <v>-1.750167205207756E-2</v>
      </c>
      <c r="BM10">
        <v>1.210669794877842E-2</v>
      </c>
      <c r="BN10">
        <v>3.6961764927560835E-2</v>
      </c>
      <c r="BO10">
        <v>4.4620943869333622E-2</v>
      </c>
      <c r="BP10">
        <v>3.5781015508349813E-2</v>
      </c>
      <c r="BQ10">
        <v>3.2578609866434974E-2</v>
      </c>
      <c r="BR10">
        <v>2.5402206190868193E-2</v>
      </c>
      <c r="BS10">
        <v>2.9039135559920479E-2</v>
      </c>
      <c r="BT10">
        <v>3.0273466192654246E-2</v>
      </c>
    </row>
    <row r="11" spans="1:72" x14ac:dyDescent="0.35">
      <c r="A11" s="42" t="s">
        <v>49</v>
      </c>
      <c r="B11" s="47">
        <v>10</v>
      </c>
      <c r="C11" s="44">
        <v>8.3000000000000007</v>
      </c>
      <c r="D11" s="45">
        <v>74.266056727126113</v>
      </c>
      <c r="E11" s="46">
        <v>689.2</v>
      </c>
      <c r="G11" s="18">
        <v>1</v>
      </c>
      <c r="H11">
        <f t="shared" si="0"/>
        <v>8.3000000000000007</v>
      </c>
      <c r="I11">
        <f t="shared" si="0"/>
        <v>74.266056727126113</v>
      </c>
      <c r="J11" s="19">
        <f t="shared" si="0"/>
        <v>689.2</v>
      </c>
      <c r="L11" s="26">
        <f t="shared" si="1"/>
        <v>10</v>
      </c>
      <c r="N11" s="18">
        <v>-0.11978888741738723</v>
      </c>
      <c r="O11">
        <v>1.4815162889490837E-2</v>
      </c>
      <c r="P11">
        <v>4.0139129913020012E-4</v>
      </c>
      <c r="Q11" s="19">
        <v>-3.5093390713043337E-5</v>
      </c>
      <c r="S11" s="26">
        <v>14.733447771089802</v>
      </c>
      <c r="U11" s="26">
        <f t="shared" si="2"/>
        <v>-4.7334477710898017</v>
      </c>
      <c r="W11">
        <v>4.2306012734552659E-2</v>
      </c>
      <c r="X11">
        <v>5.5800068126002175E-2</v>
      </c>
      <c r="Y11">
        <v>2.8737465295376172E-2</v>
      </c>
      <c r="Z11">
        <v>5.273323986096605E-2</v>
      </c>
      <c r="AA11">
        <v>1.9813584776143742E-2</v>
      </c>
      <c r="AB11">
        <v>3.1311964702471426E-3</v>
      </c>
      <c r="AC11">
        <v>-7.7241806905895688E-3</v>
      </c>
      <c r="AD11">
        <v>7.3296670538550088E-2</v>
      </c>
      <c r="AE11">
        <v>7.0987727457005309E-2</v>
      </c>
      <c r="AF11">
        <v>3.9696772937101082E-2</v>
      </c>
      <c r="AG11">
        <v>-2.4909654644344165E-2</v>
      </c>
      <c r="AH11">
        <v>-2.2138674453052454E-3</v>
      </c>
      <c r="AI11">
        <v>4.2308328152820131E-2</v>
      </c>
      <c r="AJ11">
        <v>2.0776929840092995E-2</v>
      </c>
      <c r="AK11">
        <v>-8.9668146736377203E-3</v>
      </c>
      <c r="AL11">
        <v>3.0964335149983944E-2</v>
      </c>
      <c r="AM11">
        <v>1.1071664296703115E-2</v>
      </c>
      <c r="AN11">
        <v>9.095008501050747E-2</v>
      </c>
      <c r="AO11">
        <v>-2.4409003881722166E-2</v>
      </c>
      <c r="AP11">
        <v>6.0666712916303316E-2</v>
      </c>
      <c r="AQ11">
        <v>6.8726951927647328E-3</v>
      </c>
      <c r="AR11">
        <v>4.4151572000757824E-2</v>
      </c>
      <c r="AS11">
        <v>-1.034410387680133E-2</v>
      </c>
      <c r="AT11">
        <v>3.0050638207791885E-2</v>
      </c>
      <c r="AU11">
        <v>4.0488082081335301E-2</v>
      </c>
      <c r="AV11">
        <v>-4.8685991655857755E-3</v>
      </c>
      <c r="AW11">
        <v>-4.1474546940725885E-3</v>
      </c>
      <c r="AX11">
        <v>6.7566227508020216E-2</v>
      </c>
      <c r="AY11">
        <v>-2.3503446262871139E-2</v>
      </c>
      <c r="AZ11">
        <v>-5.0339912583725714E-3</v>
      </c>
      <c r="BA11">
        <v>5.0105561892895473E-2</v>
      </c>
      <c r="BB11">
        <v>7.9167481753566089E-3</v>
      </c>
      <c r="BC11">
        <v>3.7923593978779757E-2</v>
      </c>
      <c r="BD11">
        <v>-2.6458042589421235E-2</v>
      </c>
      <c r="BE11">
        <v>1.9606250680169843E-2</v>
      </c>
      <c r="BF11">
        <v>4.3150424434160201E-2</v>
      </c>
      <c r="BG11">
        <v>-7.5801539936958158E-3</v>
      </c>
      <c r="BH11">
        <v>2.9050615675317384E-2</v>
      </c>
      <c r="BI11">
        <v>-1.1811483816291241E-2</v>
      </c>
      <c r="BJ11">
        <v>8.7630576372723701E-2</v>
      </c>
      <c r="BK11">
        <v>-1.3591606358391947E-2</v>
      </c>
      <c r="BL11">
        <v>8.8076081029151126E-2</v>
      </c>
      <c r="BM11">
        <v>3.0091295728605055E-2</v>
      </c>
      <c r="BN11">
        <v>-1.831203382852372E-2</v>
      </c>
      <c r="BO11">
        <v>-3.0496272172952997E-2</v>
      </c>
      <c r="BP11">
        <v>-7.1475474949871109E-4</v>
      </c>
      <c r="BQ11">
        <v>-9.3197394372116459E-3</v>
      </c>
      <c r="BR11">
        <v>8.433342326960365E-3</v>
      </c>
      <c r="BS11">
        <v>7.1337388633233023E-4</v>
      </c>
      <c r="BT11">
        <v>-6.6266919418479786E-4</v>
      </c>
    </row>
    <row r="12" spans="1:72" x14ac:dyDescent="0.35">
      <c r="A12" s="42" t="s">
        <v>50</v>
      </c>
      <c r="B12" s="43">
        <v>13.2</v>
      </c>
      <c r="C12" s="44">
        <v>7.3</v>
      </c>
      <c r="D12" s="45">
        <v>79.811068541941054</v>
      </c>
      <c r="E12" s="46">
        <v>722.6</v>
      </c>
      <c r="G12" s="18">
        <v>1</v>
      </c>
      <c r="H12">
        <f t="shared" si="0"/>
        <v>7.3</v>
      </c>
      <c r="I12">
        <f t="shared" si="0"/>
        <v>79.811068541941054</v>
      </c>
      <c r="J12" s="19">
        <f t="shared" si="0"/>
        <v>722.6</v>
      </c>
      <c r="L12" s="26">
        <f t="shared" si="1"/>
        <v>13.2</v>
      </c>
      <c r="N12" s="18">
        <v>-1.9497850497721406E-2</v>
      </c>
      <c r="O12">
        <v>4.0139129913021812E-4</v>
      </c>
      <c r="P12">
        <v>1.8503838822348992E-4</v>
      </c>
      <c r="Q12" s="19">
        <v>3.9009315856594328E-6</v>
      </c>
      <c r="S12" s="26">
        <v>13.702989401864892</v>
      </c>
      <c r="U12" s="26">
        <f t="shared" si="2"/>
        <v>-0.50298940186489283</v>
      </c>
      <c r="W12">
        <v>7.6002631855539571E-3</v>
      </c>
      <c r="X12">
        <v>6.7648461985173616E-2</v>
      </c>
      <c r="Y12">
        <v>4.4420238351613989E-2</v>
      </c>
      <c r="Z12">
        <v>3.9131143145141351E-2</v>
      </c>
      <c r="AA12">
        <v>5.0675730935077587E-2</v>
      </c>
      <c r="AB12">
        <v>1.952040684509599E-2</v>
      </c>
      <c r="AC12">
        <v>-1.0067461573888901E-2</v>
      </c>
      <c r="AD12">
        <v>7.0987727457005712E-2</v>
      </c>
      <c r="AE12">
        <v>8.9440094900412825E-2</v>
      </c>
      <c r="AF12">
        <v>1.6926599835065882E-2</v>
      </c>
      <c r="AG12">
        <v>-5.8809036747628496E-2</v>
      </c>
      <c r="AH12">
        <v>-6.4199652587187683E-3</v>
      </c>
      <c r="AI12">
        <v>4.4293926833662699E-2</v>
      </c>
      <c r="AJ12">
        <v>3.0092111992693904E-3</v>
      </c>
      <c r="AK12">
        <v>1.4555413403082616E-2</v>
      </c>
      <c r="AL12">
        <v>3.614620379120894E-2</v>
      </c>
      <c r="AM12">
        <v>-1.6292633855342561E-3</v>
      </c>
      <c r="AN12">
        <v>6.2901040803624617E-2</v>
      </c>
      <c r="AO12">
        <v>-3.0610256212557488E-2</v>
      </c>
      <c r="AP12">
        <v>5.0296999407208845E-2</v>
      </c>
      <c r="AQ12">
        <v>4.0032896585127382E-2</v>
      </c>
      <c r="AR12">
        <v>4.6544737574026482E-2</v>
      </c>
      <c r="AS12">
        <v>7.4275337043207979E-3</v>
      </c>
      <c r="AT12">
        <v>-4.7747199168560461E-2</v>
      </c>
      <c r="AU12">
        <v>4.3164506400949397E-2</v>
      </c>
      <c r="AV12">
        <v>5.6186683880706176E-3</v>
      </c>
      <c r="AW12">
        <v>1.1030323482433133E-2</v>
      </c>
      <c r="AX12">
        <v>0.10157816070829116</v>
      </c>
      <c r="AY12">
        <v>-2.6008023192247764E-2</v>
      </c>
      <c r="AZ12">
        <v>2.2049349141957178E-3</v>
      </c>
      <c r="BA12">
        <v>8.744045455245128E-2</v>
      </c>
      <c r="BB12">
        <v>1.8952940748170888E-2</v>
      </c>
      <c r="BC12">
        <v>1.9350257368609652E-2</v>
      </c>
      <c r="BD12">
        <v>-2.749500972374086E-2</v>
      </c>
      <c r="BE12">
        <v>2.9567364412236771E-3</v>
      </c>
      <c r="BF12">
        <v>3.192368094677054E-2</v>
      </c>
      <c r="BG12">
        <v>6.7969273592338592E-3</v>
      </c>
      <c r="BH12">
        <v>2.1826671806017384E-2</v>
      </c>
      <c r="BI12">
        <v>-1.2021585944154665E-2</v>
      </c>
      <c r="BJ12">
        <v>8.8127907607180367E-2</v>
      </c>
      <c r="BK12">
        <v>-2.9927291017301877E-2</v>
      </c>
      <c r="BL12">
        <v>9.0271859542991967E-2</v>
      </c>
      <c r="BM12">
        <v>4.7779129192504058E-2</v>
      </c>
      <c r="BN12">
        <v>-7.8320012799862337E-4</v>
      </c>
      <c r="BO12">
        <v>-2.5143256003644116E-2</v>
      </c>
      <c r="BP12">
        <v>-2.2779986319071577E-2</v>
      </c>
      <c r="BQ12">
        <v>1.5483432696115452E-2</v>
      </c>
      <c r="BR12">
        <v>-1.0712013926007236E-3</v>
      </c>
      <c r="BS12">
        <v>2.6306703473371953E-3</v>
      </c>
      <c r="BT12">
        <v>-8.1831563765665943E-3</v>
      </c>
    </row>
    <row r="13" spans="1:72" x14ac:dyDescent="0.35">
      <c r="A13" s="42" t="s">
        <v>51</v>
      </c>
      <c r="B13" s="43">
        <v>14.7</v>
      </c>
      <c r="C13" s="44">
        <v>8.1</v>
      </c>
      <c r="D13" s="45">
        <v>65.387718279566343</v>
      </c>
      <c r="E13" s="46">
        <v>493.2</v>
      </c>
      <c r="G13" s="18">
        <v>1</v>
      </c>
      <c r="H13">
        <f t="shared" si="0"/>
        <v>8.1</v>
      </c>
      <c r="I13">
        <f t="shared" si="0"/>
        <v>65.387718279566343</v>
      </c>
      <c r="J13" s="19">
        <f t="shared" si="0"/>
        <v>493.2</v>
      </c>
      <c r="L13" s="26">
        <f t="shared" si="1"/>
        <v>14.7</v>
      </c>
      <c r="N13" s="20">
        <v>-4.1572695969408705E-4</v>
      </c>
      <c r="O13" s="21">
        <v>-3.5093390713042477E-5</v>
      </c>
      <c r="P13" s="21">
        <v>3.9009315856594972E-6</v>
      </c>
      <c r="Q13" s="22">
        <v>8.2381260593320462E-7</v>
      </c>
      <c r="S13" s="26">
        <v>13.876437321067383</v>
      </c>
      <c r="U13" s="26">
        <f t="shared" si="2"/>
        <v>0.82356267893261581</v>
      </c>
      <c r="W13">
        <v>6.2616235674378462E-2</v>
      </c>
      <c r="X13">
        <v>3.6064601518519035E-2</v>
      </c>
      <c r="Y13">
        <v>3.0665873110402794E-3</v>
      </c>
      <c r="Z13">
        <v>3.3204483304538818E-2</v>
      </c>
      <c r="AA13">
        <v>1.0648809499369444E-2</v>
      </c>
      <c r="AB13">
        <v>-5.309837736765426E-3</v>
      </c>
      <c r="AC13">
        <v>1.4939806562999362E-2</v>
      </c>
      <c r="AD13">
        <v>3.9696772937100964E-2</v>
      </c>
      <c r="AE13">
        <v>1.6926599835065614E-2</v>
      </c>
      <c r="AF13">
        <v>6.5173297496244731E-2</v>
      </c>
      <c r="AG13">
        <v>0.13022306327180652</v>
      </c>
      <c r="AH13">
        <v>-1.8781627504395604E-3</v>
      </c>
      <c r="AI13">
        <v>2.5745958338259177E-2</v>
      </c>
      <c r="AJ13">
        <v>2.0143398772124219E-2</v>
      </c>
      <c r="AK13">
        <v>-1.8614863721200699E-2</v>
      </c>
      <c r="AL13">
        <v>5.7440364113539935E-3</v>
      </c>
      <c r="AM13">
        <v>1.2823538433943057E-2</v>
      </c>
      <c r="AN13">
        <v>7.3742984672225731E-2</v>
      </c>
      <c r="AO13">
        <v>-5.7454534147963338E-3</v>
      </c>
      <c r="AP13">
        <v>6.294128758724675E-2</v>
      </c>
      <c r="AQ13">
        <v>-8.9283480899286644E-3</v>
      </c>
      <c r="AR13">
        <v>2.1994411948962039E-2</v>
      </c>
      <c r="AS13">
        <v>-6.0732951314734444E-3</v>
      </c>
      <c r="AT13">
        <v>0.1064967656359688</v>
      </c>
      <c r="AU13">
        <v>1.4645007876713398E-2</v>
      </c>
      <c r="AV13">
        <v>-3.6978720242059858E-3</v>
      </c>
      <c r="AW13">
        <v>-8.115108513850328E-3</v>
      </c>
      <c r="AX13">
        <v>5.2072624211021157E-3</v>
      </c>
      <c r="AY13">
        <v>-6.3139461180651002E-3</v>
      </c>
      <c r="AZ13">
        <v>2.4039006301867338E-2</v>
      </c>
      <c r="BA13">
        <v>-3.8526564653915685E-3</v>
      </c>
      <c r="BB13">
        <v>2.7482575625702138E-2</v>
      </c>
      <c r="BC13">
        <v>4.7198670391093947E-2</v>
      </c>
      <c r="BD13">
        <v>-1.5452031798812715E-4</v>
      </c>
      <c r="BE13">
        <v>2.5136802017809559E-2</v>
      </c>
      <c r="BF13">
        <v>3.5654803656483408E-2</v>
      </c>
      <c r="BG13">
        <v>-5.7196304513634395E-3</v>
      </c>
      <c r="BH13">
        <v>1.9008421544456131E-2</v>
      </c>
      <c r="BI13">
        <v>5.7826868904834808E-3</v>
      </c>
      <c r="BJ13">
        <v>4.9054672662880563E-2</v>
      </c>
      <c r="BK13">
        <v>1.6001125800271104E-2</v>
      </c>
      <c r="BL13">
        <v>2.7306987512050504E-2</v>
      </c>
      <c r="BM13">
        <v>9.2817592826440823E-3</v>
      </c>
      <c r="BN13">
        <v>-1.3511984586186104E-2</v>
      </c>
      <c r="BO13">
        <v>-1.3352362347173831E-2</v>
      </c>
      <c r="BP13">
        <v>4.7653721034997445E-2</v>
      </c>
      <c r="BQ13">
        <v>-1.7918543254726287E-3</v>
      </c>
      <c r="BR13">
        <v>2.3995998230142493E-3</v>
      </c>
      <c r="BS13">
        <v>3.4274842799248487E-3</v>
      </c>
      <c r="BT13">
        <v>1.5866696616670395E-3</v>
      </c>
    </row>
    <row r="14" spans="1:72" x14ac:dyDescent="0.35">
      <c r="A14" s="42" t="s">
        <v>52</v>
      </c>
      <c r="B14" s="43">
        <v>9.1</v>
      </c>
      <c r="C14" s="44">
        <v>5.6</v>
      </c>
      <c r="D14" s="45">
        <v>29.667333748383395</v>
      </c>
      <c r="E14" s="46">
        <v>272.8</v>
      </c>
      <c r="G14" s="18">
        <v>1</v>
      </c>
      <c r="H14">
        <f t="shared" si="0"/>
        <v>5.6</v>
      </c>
      <c r="I14">
        <f t="shared" si="0"/>
        <v>29.667333748383395</v>
      </c>
      <c r="J14" s="19">
        <f t="shared" si="0"/>
        <v>272.8</v>
      </c>
      <c r="L14" s="26">
        <f t="shared" si="1"/>
        <v>9.1</v>
      </c>
      <c r="S14" s="26">
        <v>9.067103150550091</v>
      </c>
      <c r="U14" s="26">
        <f t="shared" si="2"/>
        <v>3.2896849449908672E-2</v>
      </c>
      <c r="W14">
        <v>5.1146073958650985E-2</v>
      </c>
      <c r="X14">
        <v>6.9950398172743955E-2</v>
      </c>
      <c r="Y14">
        <v>-3.4175507046628847E-2</v>
      </c>
      <c r="Z14">
        <v>-5.8093816041565841E-2</v>
      </c>
      <c r="AA14">
        <v>0.10879105607449738</v>
      </c>
      <c r="AB14">
        <v>-7.9012774319552233E-3</v>
      </c>
      <c r="AC14">
        <v>5.8156802299452401E-2</v>
      </c>
      <c r="AD14">
        <v>-2.4909654644343464E-2</v>
      </c>
      <c r="AE14">
        <v>-5.880903674762672E-2</v>
      </c>
      <c r="AF14">
        <v>0.1302230632718063</v>
      </c>
      <c r="AG14">
        <v>0.65842285447892868</v>
      </c>
      <c r="AH14">
        <v>-6.8432321783420624E-2</v>
      </c>
      <c r="AI14">
        <v>-8.1573149690913893E-5</v>
      </c>
      <c r="AJ14">
        <v>-6.4818862685659409E-2</v>
      </c>
      <c r="AK14">
        <v>-2.0228747148853629E-2</v>
      </c>
      <c r="AL14">
        <v>-7.3675123571044346E-2</v>
      </c>
      <c r="AM14">
        <v>-5.7452623114076534E-2</v>
      </c>
      <c r="AN14">
        <v>9.7833889273417525E-3</v>
      </c>
      <c r="AO14">
        <v>-3.7330886715315696E-2</v>
      </c>
      <c r="AP14">
        <v>0.11454014160618672</v>
      </c>
      <c r="AQ14">
        <v>3.8153173470709498E-2</v>
      </c>
      <c r="AR14">
        <v>-2.6222086926460636E-2</v>
      </c>
      <c r="AS14">
        <v>3.2770532916327394E-2</v>
      </c>
      <c r="AT14">
        <v>0.15010336860345963</v>
      </c>
      <c r="AU14">
        <v>-5.8901973172933123E-2</v>
      </c>
      <c r="AV14">
        <v>-2.8088435043157021E-3</v>
      </c>
      <c r="AW14">
        <v>-9.6380183276167462E-3</v>
      </c>
      <c r="AX14">
        <v>-4.693235155183581E-2</v>
      </c>
      <c r="AY14">
        <v>-2.6023287708384076E-2</v>
      </c>
      <c r="AZ14">
        <v>0.15058485730038368</v>
      </c>
      <c r="BA14">
        <v>-3.5971817648295795E-2</v>
      </c>
      <c r="BB14">
        <v>0.15200159175183353</v>
      </c>
      <c r="BC14">
        <v>4.605758886564195E-2</v>
      </c>
      <c r="BD14">
        <v>2.6724545551753194E-2</v>
      </c>
      <c r="BE14">
        <v>-2.5919475030041265E-2</v>
      </c>
      <c r="BF14">
        <v>-4.4827728533978007E-3</v>
      </c>
      <c r="BG14">
        <v>1.101146396709124E-2</v>
      </c>
      <c r="BH14">
        <v>-4.6006407605902543E-2</v>
      </c>
      <c r="BI14">
        <v>2.4425577058676356E-2</v>
      </c>
      <c r="BJ14">
        <v>3.7289399333508763E-3</v>
      </c>
      <c r="BK14">
        <v>1.5770490507701455E-2</v>
      </c>
      <c r="BL14">
        <v>-0.12143731211287674</v>
      </c>
      <c r="BM14">
        <v>9.0266569097170977E-3</v>
      </c>
      <c r="BN14">
        <v>9.4749664453359101E-3</v>
      </c>
      <c r="BO14">
        <v>-1.1654477769309023E-2</v>
      </c>
      <c r="BP14">
        <v>0.14369160923558549</v>
      </c>
      <c r="BQ14">
        <v>8.8805119566840243E-2</v>
      </c>
      <c r="BR14">
        <v>-9.8044149736477279E-2</v>
      </c>
      <c r="BS14">
        <v>-1.5933240222914681E-2</v>
      </c>
      <c r="BT14">
        <v>-6.7458616623045364E-2</v>
      </c>
    </row>
    <row r="15" spans="1:72" ht="17.5" x14ac:dyDescent="0.45">
      <c r="A15" s="42" t="s">
        <v>53</v>
      </c>
      <c r="B15" s="43">
        <v>12.6</v>
      </c>
      <c r="C15" s="44">
        <v>6.8</v>
      </c>
      <c r="D15" s="45">
        <v>94.600660447193093</v>
      </c>
      <c r="E15" s="46">
        <v>239.4</v>
      </c>
      <c r="G15" s="18">
        <v>1</v>
      </c>
      <c r="H15">
        <f t="shared" si="0"/>
        <v>6.8</v>
      </c>
      <c r="I15">
        <f t="shared" si="0"/>
        <v>94.600660447193093</v>
      </c>
      <c r="J15" s="19">
        <f t="shared" si="0"/>
        <v>239.4</v>
      </c>
      <c r="L15" s="26">
        <f t="shared" si="1"/>
        <v>12.6</v>
      </c>
      <c r="N15" s="3" t="s">
        <v>12</v>
      </c>
      <c r="O15" s="3"/>
      <c r="P15" s="3"/>
      <c r="Q15" s="3"/>
      <c r="S15" s="26">
        <v>12.913696631816164</v>
      </c>
      <c r="U15" s="26">
        <f t="shared" si="2"/>
        <v>-0.31369663181616403</v>
      </c>
      <c r="W15">
        <v>2.0995996047604392E-2</v>
      </c>
      <c r="X15">
        <v>-2.0565903482489024E-2</v>
      </c>
      <c r="Y15">
        <v>1.642717480174026E-2</v>
      </c>
      <c r="Z15">
        <v>2.4857653463554931E-2</v>
      </c>
      <c r="AA15">
        <v>-1.83011435880314E-2</v>
      </c>
      <c r="AB15">
        <v>2.6338188179907761E-2</v>
      </c>
      <c r="AC15">
        <v>3.0577178596958472E-2</v>
      </c>
      <c r="AD15">
        <v>-2.2138674453053009E-3</v>
      </c>
      <c r="AE15">
        <v>-6.4199652587192471E-3</v>
      </c>
      <c r="AF15">
        <v>-1.8781627504393245E-3</v>
      </c>
      <c r="AG15">
        <v>-6.843232178342086E-2</v>
      </c>
      <c r="AH15">
        <v>5.5594964879153816E-2</v>
      </c>
      <c r="AI15">
        <v>9.1358187098164439E-3</v>
      </c>
      <c r="AJ15">
        <v>4.8899909296666079E-2</v>
      </c>
      <c r="AK15">
        <v>3.2111851492427124E-2</v>
      </c>
      <c r="AL15">
        <v>3.0109049285398197E-2</v>
      </c>
      <c r="AM15">
        <v>5.0219301384500523E-2</v>
      </c>
      <c r="AN15">
        <v>-4.6697383753906974E-3</v>
      </c>
      <c r="AO15">
        <v>6.4017609607721959E-2</v>
      </c>
      <c r="AP15">
        <v>-1.9355965966168145E-2</v>
      </c>
      <c r="AQ15">
        <v>3.5943849411335174E-3</v>
      </c>
      <c r="AR15">
        <v>1.3366090080138192E-2</v>
      </c>
      <c r="AS15">
        <v>2.5133126220983813E-2</v>
      </c>
      <c r="AT15">
        <v>3.4223509616441536E-2</v>
      </c>
      <c r="AU15">
        <v>2.2529229152793213E-2</v>
      </c>
      <c r="AV15">
        <v>3.3929085475746426E-2</v>
      </c>
      <c r="AW15">
        <v>3.2022441854925796E-2</v>
      </c>
      <c r="AX15">
        <v>-1.655519923719273E-2</v>
      </c>
      <c r="AY15">
        <v>5.8704451721185456E-2</v>
      </c>
      <c r="AZ15">
        <v>2.977601288228094E-3</v>
      </c>
      <c r="BA15">
        <v>-1.0070685014694172E-2</v>
      </c>
      <c r="BB15">
        <v>-7.8003580233037655E-3</v>
      </c>
      <c r="BC15">
        <v>1.4763188785386676E-2</v>
      </c>
      <c r="BD15">
        <v>4.8260211899908083E-2</v>
      </c>
      <c r="BE15">
        <v>4.0544574474354195E-2</v>
      </c>
      <c r="BF15">
        <v>1.7806985367374562E-2</v>
      </c>
      <c r="BG15">
        <v>3.0216207693418051E-2</v>
      </c>
      <c r="BH15">
        <v>3.3084028530399184E-2</v>
      </c>
      <c r="BI15">
        <v>3.9077248047899055E-2</v>
      </c>
      <c r="BJ15">
        <v>-1.9109441830295316E-2</v>
      </c>
      <c r="BK15">
        <v>5.2125063966866697E-2</v>
      </c>
      <c r="BL15">
        <v>6.546528604506982E-3</v>
      </c>
      <c r="BM15">
        <v>5.0108853595308527E-3</v>
      </c>
      <c r="BN15">
        <v>3.529350996761265E-2</v>
      </c>
      <c r="BO15">
        <v>5.5074376945484158E-2</v>
      </c>
      <c r="BP15">
        <v>2.0057471757855411E-2</v>
      </c>
      <c r="BQ15">
        <v>8.0171969891840045E-3</v>
      </c>
      <c r="BR15">
        <v>5.8628724486448971E-2</v>
      </c>
      <c r="BS15">
        <v>3.8618123914598387E-2</v>
      </c>
      <c r="BT15">
        <v>5.648380986759842E-2</v>
      </c>
    </row>
    <row r="16" spans="1:72" x14ac:dyDescent="0.35">
      <c r="A16" s="42" t="s">
        <v>54</v>
      </c>
      <c r="B16" s="43">
        <v>12.2</v>
      </c>
      <c r="C16" s="44">
        <v>7.3</v>
      </c>
      <c r="D16" s="45">
        <v>79.13310968601246</v>
      </c>
      <c r="E16" s="46">
        <v>533.20000000000005</v>
      </c>
      <c r="G16" s="18">
        <v>1</v>
      </c>
      <c r="H16">
        <f t="shared" si="0"/>
        <v>7.3</v>
      </c>
      <c r="I16">
        <f t="shared" si="0"/>
        <v>79.13310968601246</v>
      </c>
      <c r="J16" s="19">
        <f t="shared" si="0"/>
        <v>533.20000000000005</v>
      </c>
      <c r="L16" s="26">
        <f t="shared" si="1"/>
        <v>12.2</v>
      </c>
      <c r="N16" s="15">
        <f t="array" ref="N16:Q19">O23*N10:Q13</f>
        <v>8.074898057626708</v>
      </c>
      <c r="O16" s="16">
        <v>-0.37121628203055157</v>
      </c>
      <c r="P16" s="16">
        <v>-6.0422295635254031E-2</v>
      </c>
      <c r="Q16" s="17">
        <v>-1.2883049475180071E-3</v>
      </c>
      <c r="S16" s="26">
        <v>13.409129334359204</v>
      </c>
      <c r="U16" s="26">
        <f t="shared" si="2"/>
        <v>-1.2091293343592042</v>
      </c>
      <c r="W16">
        <v>2.4454727531805928E-2</v>
      </c>
      <c r="X16">
        <v>3.7636046225710471E-2</v>
      </c>
      <c r="Y16">
        <v>2.5816978624192757E-2</v>
      </c>
      <c r="Z16">
        <v>3.1449564157525707E-2</v>
      </c>
      <c r="AA16">
        <v>2.5343688774788972E-2</v>
      </c>
      <c r="AB16">
        <v>1.506992850779783E-2</v>
      </c>
      <c r="AC16">
        <v>7.9507395287218147E-3</v>
      </c>
      <c r="AD16">
        <v>4.2308328152820374E-2</v>
      </c>
      <c r="AE16">
        <v>4.4293926833662664E-2</v>
      </c>
      <c r="AF16">
        <v>2.5745958338259416E-2</v>
      </c>
      <c r="AG16">
        <v>-8.1573149691788194E-5</v>
      </c>
      <c r="AH16">
        <v>9.1358187098167093E-3</v>
      </c>
      <c r="AI16">
        <v>2.9786711421021038E-2</v>
      </c>
      <c r="AJ16">
        <v>1.697215503840184E-2</v>
      </c>
      <c r="AK16">
        <v>1.0871539270145628E-2</v>
      </c>
      <c r="AL16">
        <v>2.4865665222898892E-2</v>
      </c>
      <c r="AM16">
        <v>1.3625365458637489E-2</v>
      </c>
      <c r="AN16">
        <v>4.61735386387764E-2</v>
      </c>
      <c r="AO16">
        <v>-5.2500663767852951E-4</v>
      </c>
      <c r="AP16">
        <v>3.6603627546589128E-2</v>
      </c>
      <c r="AQ16">
        <v>1.9615524812234858E-2</v>
      </c>
      <c r="AR16">
        <v>3.0458646242272368E-2</v>
      </c>
      <c r="AS16">
        <v>9.7625450090580781E-3</v>
      </c>
      <c r="AT16">
        <v>1.3184526831121507E-2</v>
      </c>
      <c r="AU16">
        <v>2.8689611372395812E-2</v>
      </c>
      <c r="AV16">
        <v>1.0739663920097474E-2</v>
      </c>
      <c r="AW16">
        <v>1.17301924726145E-2</v>
      </c>
      <c r="AX16">
        <v>4.5318428646434428E-2</v>
      </c>
      <c r="AY16">
        <v>5.2005124029416705E-4</v>
      </c>
      <c r="AZ16">
        <v>1.1257437048659568E-2</v>
      </c>
      <c r="BA16">
        <v>3.838162844688757E-2</v>
      </c>
      <c r="BB16">
        <v>1.744270533181335E-2</v>
      </c>
      <c r="BC16">
        <v>2.5032787568415007E-2</v>
      </c>
      <c r="BD16">
        <v>-1.5044182136991768E-4</v>
      </c>
      <c r="BE16">
        <v>1.69181114280679E-2</v>
      </c>
      <c r="BF16">
        <v>2.806739023984435E-2</v>
      </c>
      <c r="BG16">
        <v>1.0272552677175853E-2</v>
      </c>
      <c r="BH16">
        <v>2.231156322726267E-2</v>
      </c>
      <c r="BI16">
        <v>6.2786099878125098E-3</v>
      </c>
      <c r="BJ16">
        <v>4.9130349133226517E-2</v>
      </c>
      <c r="BK16">
        <v>2.9457367769477744E-3</v>
      </c>
      <c r="BL16">
        <v>4.8693981987963555E-2</v>
      </c>
      <c r="BM16">
        <v>2.7020108026972769E-2</v>
      </c>
      <c r="BN16">
        <v>6.1222249738918377E-3</v>
      </c>
      <c r="BO16">
        <v>-1.1736891933730176E-3</v>
      </c>
      <c r="BP16">
        <v>8.521876745723217E-3</v>
      </c>
      <c r="BQ16">
        <v>1.1695378812398214E-2</v>
      </c>
      <c r="BR16">
        <v>1.2694339200032372E-2</v>
      </c>
      <c r="BS16">
        <v>1.1723179692180025E-2</v>
      </c>
      <c r="BT16">
        <v>9.2972509687467841E-3</v>
      </c>
    </row>
    <row r="17" spans="1:72" x14ac:dyDescent="0.35">
      <c r="A17" s="42" t="s">
        <v>55</v>
      </c>
      <c r="B17" s="43">
        <v>13.1</v>
      </c>
      <c r="C17" s="44">
        <v>8</v>
      </c>
      <c r="D17" s="45">
        <v>88.000000627274659</v>
      </c>
      <c r="E17" s="46">
        <v>333.6</v>
      </c>
      <c r="G17" s="18">
        <v>1</v>
      </c>
      <c r="H17">
        <f t="shared" si="0"/>
        <v>8</v>
      </c>
      <c r="I17">
        <f t="shared" si="0"/>
        <v>88.000000627274659</v>
      </c>
      <c r="J17" s="19">
        <f t="shared" si="0"/>
        <v>333.6</v>
      </c>
      <c r="L17" s="26">
        <f t="shared" si="1"/>
        <v>13.1</v>
      </c>
      <c r="N17" s="18">
        <v>-0.37121628203054607</v>
      </c>
      <c r="O17">
        <v>4.591101732459571E-2</v>
      </c>
      <c r="P17">
        <v>1.2438798699527451E-3</v>
      </c>
      <c r="Q17" s="19">
        <v>-1.087516405336473E-4</v>
      </c>
      <c r="S17" s="26">
        <v>14.343063758629178</v>
      </c>
      <c r="U17" s="26">
        <f t="shared" si="2"/>
        <v>-1.2430637586291784</v>
      </c>
      <c r="W17">
        <v>5.1118636738207102E-2</v>
      </c>
      <c r="X17">
        <v>-1.3044008629150491E-2</v>
      </c>
      <c r="Y17">
        <v>1.0386508461014E-2</v>
      </c>
      <c r="Z17">
        <v>4.6230001663519843E-2</v>
      </c>
      <c r="AA17">
        <v>-3.68328516213033E-2</v>
      </c>
      <c r="AB17">
        <v>9.5054806297760856E-3</v>
      </c>
      <c r="AC17">
        <v>2.0792320848137646E-2</v>
      </c>
      <c r="AD17">
        <v>2.0776929840092863E-2</v>
      </c>
      <c r="AE17">
        <v>3.0092111992688075E-3</v>
      </c>
      <c r="AF17">
        <v>2.0143398772124586E-2</v>
      </c>
      <c r="AG17">
        <v>-6.4818862685659007E-2</v>
      </c>
      <c r="AH17">
        <v>4.8899909296666016E-2</v>
      </c>
      <c r="AI17">
        <v>1.6972155038401548E-2</v>
      </c>
      <c r="AJ17">
        <v>5.9767141776793375E-2</v>
      </c>
      <c r="AK17">
        <v>6.0166673387317526E-3</v>
      </c>
      <c r="AL17">
        <v>3.1233990919890684E-2</v>
      </c>
      <c r="AM17">
        <v>5.4090140556918492E-2</v>
      </c>
      <c r="AN17">
        <v>4.113930456891992E-2</v>
      </c>
      <c r="AO17">
        <v>4.9562351038894038E-2</v>
      </c>
      <c r="AP17">
        <v>3.6726301405758527E-3</v>
      </c>
      <c r="AQ17">
        <v>-2.1749385016845882E-2</v>
      </c>
      <c r="AR17">
        <v>2.1648800453469619E-2</v>
      </c>
      <c r="AS17">
        <v>2.0694693229741734E-3</v>
      </c>
      <c r="AT17">
        <v>8.5618315157077227E-2</v>
      </c>
      <c r="AU17">
        <v>2.907751827565817E-2</v>
      </c>
      <c r="AV17">
        <v>1.7418121202591536E-2</v>
      </c>
      <c r="AW17">
        <v>1.295526682235857E-2</v>
      </c>
      <c r="AX17">
        <v>-1.789596869557343E-2</v>
      </c>
      <c r="AY17">
        <v>4.2408637132704617E-2</v>
      </c>
      <c r="AZ17">
        <v>-1.1299532355360006E-2</v>
      </c>
      <c r="BA17">
        <v>-2.0502873082507589E-2</v>
      </c>
      <c r="BB17">
        <v>-1.9097656545269459E-2</v>
      </c>
      <c r="BC17">
        <v>3.3341158240850891E-2</v>
      </c>
      <c r="BD17">
        <v>2.9991020945935844E-2</v>
      </c>
      <c r="BE17">
        <v>5.0345217995781177E-2</v>
      </c>
      <c r="BF17">
        <v>3.3961256220405245E-2</v>
      </c>
      <c r="BG17">
        <v>1.0281159655924152E-2</v>
      </c>
      <c r="BH17">
        <v>4.0988398009384072E-2</v>
      </c>
      <c r="BI17">
        <v>2.6265143232800658E-2</v>
      </c>
      <c r="BJ17">
        <v>8.083098542318673E-3</v>
      </c>
      <c r="BK17">
        <v>4.8314760521353202E-2</v>
      </c>
      <c r="BL17">
        <v>3.2618136896780212E-2</v>
      </c>
      <c r="BM17">
        <v>-1.5952592167781804E-3</v>
      </c>
      <c r="BN17">
        <v>9.0819186160297286E-3</v>
      </c>
      <c r="BO17">
        <v>3.1215078930287313E-2</v>
      </c>
      <c r="BP17">
        <v>2.5233211514769767E-2</v>
      </c>
      <c r="BQ17">
        <v>-1.875551094661821E-2</v>
      </c>
      <c r="BR17">
        <v>5.9404458883537042E-2</v>
      </c>
      <c r="BS17">
        <v>2.9529623626212198E-2</v>
      </c>
      <c r="BT17">
        <v>5.2425359767929218E-2</v>
      </c>
    </row>
    <row r="18" spans="1:72" x14ac:dyDescent="0.35">
      <c r="A18" s="42" t="s">
        <v>56</v>
      </c>
      <c r="B18" s="43">
        <v>11.5</v>
      </c>
      <c r="C18" s="44">
        <v>5.0999999999999996</v>
      </c>
      <c r="D18" s="45">
        <v>94.170464820794294</v>
      </c>
      <c r="E18" s="46">
        <v>294.7</v>
      </c>
      <c r="G18" s="18">
        <v>1</v>
      </c>
      <c r="H18">
        <f t="shared" si="0"/>
        <v>5.0999999999999996</v>
      </c>
      <c r="I18">
        <f t="shared" si="0"/>
        <v>94.170464820794294</v>
      </c>
      <c r="J18" s="19">
        <f t="shared" si="0"/>
        <v>294.7</v>
      </c>
      <c r="L18" s="26">
        <f t="shared" si="1"/>
        <v>11.5</v>
      </c>
      <c r="N18" s="18">
        <v>-6.0422295635254364E-2</v>
      </c>
      <c r="O18">
        <v>1.243879869952801E-3</v>
      </c>
      <c r="P18">
        <v>5.7341932119221381E-4</v>
      </c>
      <c r="Q18" s="19">
        <v>1.2088678264773905E-5</v>
      </c>
      <c r="S18" s="26">
        <v>10.801749432233887</v>
      </c>
      <c r="U18" s="26">
        <f t="shared" si="2"/>
        <v>0.69825056776611305</v>
      </c>
      <c r="W18">
        <v>-2.8070337906425678E-2</v>
      </c>
      <c r="X18">
        <v>9.990770084884304E-3</v>
      </c>
      <c r="Y18">
        <v>3.3476212012683706E-2</v>
      </c>
      <c r="Z18">
        <v>-7.4607789067452236E-3</v>
      </c>
      <c r="AA18">
        <v>4.6486875677023178E-2</v>
      </c>
      <c r="AB18">
        <v>4.6765908435432248E-2</v>
      </c>
      <c r="AC18">
        <v>3.0830617344405911E-2</v>
      </c>
      <c r="AD18">
        <v>-8.9668146736376977E-3</v>
      </c>
      <c r="AE18">
        <v>1.4555413403082418E-2</v>
      </c>
      <c r="AF18">
        <v>-1.8614863721201021E-2</v>
      </c>
      <c r="AG18">
        <v>-2.0228747148856197E-2</v>
      </c>
      <c r="AH18">
        <v>3.2111851492427207E-2</v>
      </c>
      <c r="AI18">
        <v>1.0871539270145305E-2</v>
      </c>
      <c r="AJ18">
        <v>6.0166673387318133E-3</v>
      </c>
      <c r="AK18">
        <v>6.0997852156583418E-2</v>
      </c>
      <c r="AL18">
        <v>2.3741920253583241E-2</v>
      </c>
      <c r="AM18">
        <v>1.5948841825566044E-2</v>
      </c>
      <c r="AN18">
        <v>-4.5779517209673368E-2</v>
      </c>
      <c r="AO18">
        <v>4.0637270542088107E-2</v>
      </c>
      <c r="AP18">
        <v>-1.6879873085052441E-2</v>
      </c>
      <c r="AQ18">
        <v>5.9185875745619114E-2</v>
      </c>
      <c r="AR18">
        <v>1.1541835011973457E-2</v>
      </c>
      <c r="AS18">
        <v>5.346745312809701E-2</v>
      </c>
      <c r="AT18">
        <v>-6.9048927011411187E-2</v>
      </c>
      <c r="AU18">
        <v>1.5384380694920066E-2</v>
      </c>
      <c r="AV18">
        <v>4.4982839806217118E-2</v>
      </c>
      <c r="AW18">
        <v>4.9584512271710943E-2</v>
      </c>
      <c r="AX18">
        <v>3.1298401188884814E-2</v>
      </c>
      <c r="AY18">
        <v>4.3275286774941385E-2</v>
      </c>
      <c r="AZ18">
        <v>3.4434356974179917E-2</v>
      </c>
      <c r="BA18">
        <v>4.3520496381790466E-2</v>
      </c>
      <c r="BB18">
        <v>3.1131938690153581E-2</v>
      </c>
      <c r="BC18">
        <v>-9.4185179718436225E-3</v>
      </c>
      <c r="BD18">
        <v>4.378497980191793E-2</v>
      </c>
      <c r="BE18">
        <v>5.8826396573465924E-3</v>
      </c>
      <c r="BF18">
        <v>-2.5037287136133665E-3</v>
      </c>
      <c r="BG18">
        <v>4.9648828354169831E-2</v>
      </c>
      <c r="BH18">
        <v>1.1110510678135061E-2</v>
      </c>
      <c r="BI18">
        <v>3.6791983322300797E-2</v>
      </c>
      <c r="BJ18">
        <v>-1.531759653645421E-2</v>
      </c>
      <c r="BK18">
        <v>2.2145625510074214E-2</v>
      </c>
      <c r="BL18">
        <v>-7.8246499923598639E-3</v>
      </c>
      <c r="BM18">
        <v>3.264970005550101E-2</v>
      </c>
      <c r="BN18">
        <v>5.8663158925531207E-2</v>
      </c>
      <c r="BO18">
        <v>5.4175264191624731E-2</v>
      </c>
      <c r="BP18">
        <v>3.3036671317400457E-3</v>
      </c>
      <c r="BQ18">
        <v>5.7195357997291418E-2</v>
      </c>
      <c r="BR18">
        <v>2.2514226410265216E-2</v>
      </c>
      <c r="BS18">
        <v>3.4078172603303876E-2</v>
      </c>
      <c r="BT18">
        <v>2.7931121732954693E-2</v>
      </c>
    </row>
    <row r="19" spans="1:72" x14ac:dyDescent="0.35">
      <c r="A19" s="42" t="s">
        <v>57</v>
      </c>
      <c r="B19" s="43">
        <v>11.3</v>
      </c>
      <c r="C19" s="44">
        <v>7.1</v>
      </c>
      <c r="D19" s="45">
        <v>88.703716524620162</v>
      </c>
      <c r="E19" s="46">
        <v>452.7</v>
      </c>
      <c r="G19" s="18">
        <v>1</v>
      </c>
      <c r="H19">
        <f t="shared" si="0"/>
        <v>7.1</v>
      </c>
      <c r="I19">
        <f t="shared" si="0"/>
        <v>88.703716524620162</v>
      </c>
      <c r="J19" s="19">
        <f t="shared" si="0"/>
        <v>452.7</v>
      </c>
      <c r="L19" s="26">
        <f t="shared" si="1"/>
        <v>11.3</v>
      </c>
      <c r="N19" s="20">
        <v>-1.288304947518042E-3</v>
      </c>
      <c r="O19" s="21">
        <v>-1.0875164053364464E-4</v>
      </c>
      <c r="P19" s="21">
        <v>1.2088678264774105E-5</v>
      </c>
      <c r="Q19" s="22">
        <v>2.5529300693716203E-6</v>
      </c>
      <c r="S19" s="26">
        <v>13.386495433605702</v>
      </c>
      <c r="U19" s="26">
        <f t="shared" si="2"/>
        <v>-2.0864954336057018</v>
      </c>
      <c r="W19">
        <v>1.6542194515763109E-2</v>
      </c>
      <c r="X19">
        <v>1.6707214352552055E-2</v>
      </c>
      <c r="Y19">
        <v>2.882122088385379E-2</v>
      </c>
      <c r="Z19">
        <v>3.332883198692578E-2</v>
      </c>
      <c r="AA19">
        <v>8.7053011953043685E-3</v>
      </c>
      <c r="AB19">
        <v>2.2888921985424512E-2</v>
      </c>
      <c r="AC19">
        <v>1.2127693251371828E-2</v>
      </c>
      <c r="AD19">
        <v>3.0964335149984035E-2</v>
      </c>
      <c r="AE19">
        <v>3.61462037912086E-2</v>
      </c>
      <c r="AF19">
        <v>5.7440364113542225E-3</v>
      </c>
      <c r="AG19">
        <v>-7.3675123571045303E-2</v>
      </c>
      <c r="AH19">
        <v>3.0109049285398329E-2</v>
      </c>
      <c r="AI19">
        <v>2.4865665222898674E-2</v>
      </c>
      <c r="AJ19">
        <v>3.1233990919890903E-2</v>
      </c>
      <c r="AK19">
        <v>2.3741920253583158E-2</v>
      </c>
      <c r="AL19">
        <v>3.4147158740265901E-2</v>
      </c>
      <c r="AM19">
        <v>2.9504784582456089E-2</v>
      </c>
      <c r="AN19">
        <v>2.6893281386456136E-2</v>
      </c>
      <c r="AO19">
        <v>2.3725925512537452E-2</v>
      </c>
      <c r="AP19">
        <v>1.0226241224483332E-2</v>
      </c>
      <c r="AQ19">
        <v>1.7402872979331817E-2</v>
      </c>
      <c r="AR19">
        <v>2.8668951579450701E-2</v>
      </c>
      <c r="AS19">
        <v>1.6079979980068264E-2</v>
      </c>
      <c r="AT19">
        <v>2.8258038750589298E-4</v>
      </c>
      <c r="AU19">
        <v>3.2876783715869488E-2</v>
      </c>
      <c r="AV19">
        <v>2.126338239384705E-2</v>
      </c>
      <c r="AW19">
        <v>2.2431439382565681E-2</v>
      </c>
      <c r="AX19">
        <v>3.4709500742945515E-2</v>
      </c>
      <c r="AY19">
        <v>2.2363736776915596E-2</v>
      </c>
      <c r="AZ19">
        <v>-1.2044550071042825E-4</v>
      </c>
      <c r="BA19">
        <v>3.1723088896612239E-2</v>
      </c>
      <c r="BB19">
        <v>9.8020583912690733E-4</v>
      </c>
      <c r="BC19">
        <v>1.7389140718351671E-2</v>
      </c>
      <c r="BD19">
        <v>1.4834700202737486E-2</v>
      </c>
      <c r="BE19">
        <v>2.577394725420179E-2</v>
      </c>
      <c r="BF19">
        <v>2.5111377559534097E-2</v>
      </c>
      <c r="BG19">
        <v>1.9232465310999404E-2</v>
      </c>
      <c r="BH19">
        <v>2.9725755078041514E-2</v>
      </c>
      <c r="BI19">
        <v>1.6504603232359215E-2</v>
      </c>
      <c r="BJ19">
        <v>2.8383967343822133E-2</v>
      </c>
      <c r="BK19">
        <v>1.7005817759449385E-2</v>
      </c>
      <c r="BL19">
        <v>4.5829080273397896E-2</v>
      </c>
      <c r="BM19">
        <v>2.3022522934606705E-2</v>
      </c>
      <c r="BN19">
        <v>1.8580576685539325E-2</v>
      </c>
      <c r="BO19">
        <v>2.0002129061726083E-2</v>
      </c>
      <c r="BP19">
        <v>2.4853184537132478E-4</v>
      </c>
      <c r="BQ19">
        <v>8.6404597165493438E-3</v>
      </c>
      <c r="BR19">
        <v>3.4998936114461775E-2</v>
      </c>
      <c r="BS19">
        <v>2.3301259316227167E-2</v>
      </c>
      <c r="BT19">
        <v>3.0003805338430514E-2</v>
      </c>
    </row>
    <row r="20" spans="1:72" x14ac:dyDescent="0.35">
      <c r="A20" s="42" t="s">
        <v>58</v>
      </c>
      <c r="B20" s="43">
        <v>17.3</v>
      </c>
      <c r="C20" s="44">
        <v>7.5</v>
      </c>
      <c r="D20" s="45">
        <v>89.904327345935869</v>
      </c>
      <c r="E20" s="46">
        <v>295</v>
      </c>
      <c r="G20" s="18">
        <v>1</v>
      </c>
      <c r="H20">
        <f t="shared" ref="H20:J53" si="3">C20</f>
        <v>7.5</v>
      </c>
      <c r="I20">
        <f t="shared" si="3"/>
        <v>89.904327345935869</v>
      </c>
      <c r="J20" s="19">
        <f t="shared" si="3"/>
        <v>295</v>
      </c>
      <c r="L20" s="26">
        <f t="shared" si="1"/>
        <v>17.3</v>
      </c>
      <c r="S20" s="26">
        <v>13.717687401385813</v>
      </c>
      <c r="U20" s="26">
        <f t="shared" si="2"/>
        <v>3.5823125986141875</v>
      </c>
      <c r="W20">
        <v>3.9353690784259363E-2</v>
      </c>
      <c r="X20">
        <v>-1.5158186400628305E-2</v>
      </c>
      <c r="Y20">
        <v>1.215218282406802E-2</v>
      </c>
      <c r="Z20">
        <v>3.6564646075996993E-2</v>
      </c>
      <c r="AA20">
        <v>-2.7946284180377715E-2</v>
      </c>
      <c r="AB20">
        <v>1.5897263676291521E-2</v>
      </c>
      <c r="AC20">
        <v>2.5160221095028721E-2</v>
      </c>
      <c r="AD20">
        <v>1.1071664296703157E-2</v>
      </c>
      <c r="AE20">
        <v>-1.6292633855346517E-3</v>
      </c>
      <c r="AF20">
        <v>1.2823538433943436E-2</v>
      </c>
      <c r="AG20">
        <v>-5.7452623114076271E-2</v>
      </c>
      <c r="AH20">
        <v>5.0219301384500627E-2</v>
      </c>
      <c r="AI20">
        <v>1.3625365458637325E-2</v>
      </c>
      <c r="AJ20">
        <v>5.4090140556918645E-2</v>
      </c>
      <c r="AK20">
        <v>1.5948841825566166E-2</v>
      </c>
      <c r="AL20">
        <v>2.9504784582456058E-2</v>
      </c>
      <c r="AM20">
        <v>5.1322935547924581E-2</v>
      </c>
      <c r="AN20">
        <v>2.2686897306971654E-2</v>
      </c>
      <c r="AO20">
        <v>5.4356425009902072E-2</v>
      </c>
      <c r="AP20">
        <v>-4.1352655599180971E-3</v>
      </c>
      <c r="AQ20">
        <v>-1.1172909511893148E-2</v>
      </c>
      <c r="AR20">
        <v>1.7756303833141425E-2</v>
      </c>
      <c r="AS20">
        <v>1.1508079778281253E-2</v>
      </c>
      <c r="AT20">
        <v>6.6449415935997375E-2</v>
      </c>
      <c r="AU20">
        <v>2.5401480029320266E-2</v>
      </c>
      <c r="AV20">
        <v>2.3693329558927511E-2</v>
      </c>
      <c r="AW20">
        <v>2.0187516469919058E-2</v>
      </c>
      <c r="AX20">
        <v>-1.7964583307154572E-2</v>
      </c>
      <c r="AY20">
        <v>4.8127735915966835E-2</v>
      </c>
      <c r="AZ20">
        <v>-3.7388880314475469E-3</v>
      </c>
      <c r="BA20">
        <v>-1.6805329714980485E-2</v>
      </c>
      <c r="BB20">
        <v>-1.2647407653469847E-2</v>
      </c>
      <c r="BC20">
        <v>2.6213597515744196E-2</v>
      </c>
      <c r="BD20">
        <v>3.7257386170134119E-2</v>
      </c>
      <c r="BE20">
        <v>4.565686174244004E-2</v>
      </c>
      <c r="BF20">
        <v>2.7140636641291769E-2</v>
      </c>
      <c r="BG20">
        <v>1.8141903900781367E-2</v>
      </c>
      <c r="BH20">
        <v>3.6858302447236521E-2</v>
      </c>
      <c r="BI20">
        <v>3.136238073865745E-2</v>
      </c>
      <c r="BJ20">
        <v>-2.8333479036697709E-3</v>
      </c>
      <c r="BK20">
        <v>4.9577260962966031E-2</v>
      </c>
      <c r="BL20">
        <v>2.0366754083601502E-2</v>
      </c>
      <c r="BM20">
        <v>1.0332284903683125E-3</v>
      </c>
      <c r="BN20">
        <v>1.942145716449202E-2</v>
      </c>
      <c r="BO20">
        <v>4.0197060813844381E-2</v>
      </c>
      <c r="BP20">
        <v>2.4735495410835091E-2</v>
      </c>
      <c r="BQ20">
        <v>-6.9808193718321823E-3</v>
      </c>
      <c r="BR20">
        <v>5.730631666730647E-2</v>
      </c>
      <c r="BS20">
        <v>3.2607598176092628E-2</v>
      </c>
      <c r="BT20">
        <v>5.2686906828470159E-2</v>
      </c>
    </row>
    <row r="21" spans="1:72" ht="16.5" x14ac:dyDescent="0.45">
      <c r="A21" s="42" t="s">
        <v>59</v>
      </c>
      <c r="B21" s="43">
        <v>17.3</v>
      </c>
      <c r="C21" s="44">
        <v>9.9</v>
      </c>
      <c r="D21" s="45">
        <v>64.839543701408999</v>
      </c>
      <c r="E21" s="46">
        <v>729.5</v>
      </c>
      <c r="G21" s="18">
        <v>1</v>
      </c>
      <c r="H21">
        <f t="shared" si="3"/>
        <v>9.9</v>
      </c>
      <c r="I21">
        <f t="shared" si="3"/>
        <v>64.839543701408999</v>
      </c>
      <c r="J21" s="19">
        <f t="shared" si="3"/>
        <v>729.5</v>
      </c>
      <c r="L21" s="26">
        <f t="shared" si="1"/>
        <v>17.3</v>
      </c>
      <c r="N21" t="s">
        <v>13</v>
      </c>
      <c r="O21" s="10">
        <f>DEVSQ(S4:S53)</f>
        <v>142.55035956637965</v>
      </c>
      <c r="S21" s="26">
        <v>16.495289411657197</v>
      </c>
      <c r="U21" s="26">
        <f t="shared" si="2"/>
        <v>0.80471058834280385</v>
      </c>
      <c r="W21">
        <v>9.0378957745861049E-2</v>
      </c>
      <c r="X21">
        <v>5.2658812680831876E-2</v>
      </c>
      <c r="Y21">
        <v>1.1997121023273535E-2</v>
      </c>
      <c r="Z21">
        <v>7.7473151503296811E-2</v>
      </c>
      <c r="AA21">
        <v>-1.5897064907781755E-2</v>
      </c>
      <c r="AB21">
        <v>-2.1557344151109402E-2</v>
      </c>
      <c r="AC21">
        <v>-1.2522626643235751E-2</v>
      </c>
      <c r="AD21">
        <v>9.0950085010507289E-2</v>
      </c>
      <c r="AE21">
        <v>6.290104080362402E-2</v>
      </c>
      <c r="AF21">
        <v>7.3742984672226078E-2</v>
      </c>
      <c r="AG21">
        <v>9.7833889273427621E-3</v>
      </c>
      <c r="AH21">
        <v>-4.66973837539085E-3</v>
      </c>
      <c r="AI21">
        <v>4.6173538638776108E-2</v>
      </c>
      <c r="AJ21">
        <v>4.113930456891985E-2</v>
      </c>
      <c r="AK21">
        <v>-4.5779517209673333E-2</v>
      </c>
      <c r="AL21">
        <v>2.6893281386455838E-2</v>
      </c>
      <c r="AM21">
        <v>2.268689730697148E-2</v>
      </c>
      <c r="AN21">
        <v>0.14471322922791754</v>
      </c>
      <c r="AO21">
        <v>-3.0558255474006465E-2</v>
      </c>
      <c r="AP21">
        <v>8.5861573714765785E-2</v>
      </c>
      <c r="AQ21">
        <v>-3.6134562091047276E-2</v>
      </c>
      <c r="AR21">
        <v>4.7762997861237992E-2</v>
      </c>
      <c r="AS21">
        <v>-4.0105663719453261E-2</v>
      </c>
      <c r="AT21">
        <v>0.12694572061476514</v>
      </c>
      <c r="AU21">
        <v>4.2323524772435492E-2</v>
      </c>
      <c r="AV21">
        <v>-2.4798442606894226E-2</v>
      </c>
      <c r="AW21">
        <v>-2.9523246640560618E-2</v>
      </c>
      <c r="AX21">
        <v>4.0131107112009345E-2</v>
      </c>
      <c r="AY21">
        <v>-3.3653718444732653E-2</v>
      </c>
      <c r="AZ21">
        <v>-1.9372850846718515E-2</v>
      </c>
      <c r="BA21">
        <v>1.3792668624302507E-2</v>
      </c>
      <c r="BB21">
        <v>-7.1702804858878484E-3</v>
      </c>
      <c r="BC21">
        <v>6.5492384016925628E-2</v>
      </c>
      <c r="BD21">
        <v>-3.8596937759214758E-2</v>
      </c>
      <c r="BE21">
        <v>3.8751295808043387E-2</v>
      </c>
      <c r="BF21">
        <v>6.2913839107325703E-2</v>
      </c>
      <c r="BG21">
        <v>-3.2758624858900916E-2</v>
      </c>
      <c r="BH21">
        <v>3.9492887672123819E-2</v>
      </c>
      <c r="BI21">
        <v>-2.0719776364858757E-2</v>
      </c>
      <c r="BJ21">
        <v>0.10642968670066927</v>
      </c>
      <c r="BK21">
        <v>-3.9471651342396219E-3</v>
      </c>
      <c r="BL21">
        <v>0.10353475802572409</v>
      </c>
      <c r="BM21">
        <v>1.1860121821973199E-2</v>
      </c>
      <c r="BN21">
        <v>-5.0361622648926616E-2</v>
      </c>
      <c r="BO21">
        <v>-5.1844702765024779E-2</v>
      </c>
      <c r="BP21">
        <v>2.0950565699750984E-2</v>
      </c>
      <c r="BQ21">
        <v>-4.6493737609455486E-2</v>
      </c>
      <c r="BR21">
        <v>1.5014879629424285E-2</v>
      </c>
      <c r="BS21">
        <v>-7.5655289500152073E-3</v>
      </c>
      <c r="BT21">
        <v>1.2816030096482883E-3</v>
      </c>
    </row>
    <row r="22" spans="1:72" ht="16.5" x14ac:dyDescent="0.45">
      <c r="A22" s="42" t="s">
        <v>60</v>
      </c>
      <c r="B22" s="43">
        <v>12.3</v>
      </c>
      <c r="C22" s="44">
        <v>6.3</v>
      </c>
      <c r="D22" s="45">
        <v>96.389852756187835</v>
      </c>
      <c r="E22" s="46">
        <v>118</v>
      </c>
      <c r="G22" s="18">
        <v>1</v>
      </c>
      <c r="H22">
        <f t="shared" si="3"/>
        <v>6.3</v>
      </c>
      <c r="I22">
        <f t="shared" si="3"/>
        <v>96.389852756187835</v>
      </c>
      <c r="J22" s="19">
        <f t="shared" si="3"/>
        <v>118</v>
      </c>
      <c r="L22" s="26">
        <f t="shared" si="1"/>
        <v>12.3</v>
      </c>
      <c r="N22" t="s">
        <v>14</v>
      </c>
      <c r="O22" s="26">
        <f>COUNT(G4:G53)-COUNT(H4:J4)-1</f>
        <v>46</v>
      </c>
      <c r="S22" s="26">
        <v>12.166437679535237</v>
      </c>
      <c r="U22" s="26">
        <f t="shared" si="2"/>
        <v>0.13356232046476357</v>
      </c>
      <c r="W22">
        <v>1.641898162421998E-2</v>
      </c>
      <c r="X22">
        <v>-3.5996530982570961E-2</v>
      </c>
      <c r="Y22">
        <v>1.0234225438296954E-2</v>
      </c>
      <c r="Z22">
        <v>1.2002207050326286E-2</v>
      </c>
      <c r="AA22">
        <v>-2.0719337271633404E-2</v>
      </c>
      <c r="AB22">
        <v>3.0920487186596488E-2</v>
      </c>
      <c r="AC22">
        <v>4.274673273523695E-2</v>
      </c>
      <c r="AD22">
        <v>-2.4409003881722052E-2</v>
      </c>
      <c r="AE22">
        <v>-3.0610256212557675E-2</v>
      </c>
      <c r="AF22">
        <v>-5.7454534147960467E-3</v>
      </c>
      <c r="AG22">
        <v>-3.7330886715316008E-2</v>
      </c>
      <c r="AH22">
        <v>6.4017609607722195E-2</v>
      </c>
      <c r="AI22">
        <v>-5.2500663767861278E-4</v>
      </c>
      <c r="AJ22">
        <v>4.956235103889426E-2</v>
      </c>
      <c r="AK22">
        <v>4.0637270542088419E-2</v>
      </c>
      <c r="AL22">
        <v>2.3725925512537563E-2</v>
      </c>
      <c r="AM22">
        <v>5.4356425009902128E-2</v>
      </c>
      <c r="AN22">
        <v>-3.0558255474006368E-2</v>
      </c>
      <c r="AO22">
        <v>8.2204578333354483E-2</v>
      </c>
      <c r="AP22">
        <v>-3.3522051440902506E-2</v>
      </c>
      <c r="AQ22">
        <v>5.2564287781221471E-3</v>
      </c>
      <c r="AR22">
        <v>2.5473383095872722E-3</v>
      </c>
      <c r="AS22">
        <v>3.5627411216347965E-2</v>
      </c>
      <c r="AT22">
        <v>4.1167640795087376E-2</v>
      </c>
      <c r="AU22">
        <v>1.2738283206665318E-2</v>
      </c>
      <c r="AV22">
        <v>4.2568416538152062E-2</v>
      </c>
      <c r="AW22">
        <v>3.9712358255147774E-2</v>
      </c>
      <c r="AX22">
        <v>-4.1043600184528926E-2</v>
      </c>
      <c r="AY22">
        <v>7.6230176877766093E-2</v>
      </c>
      <c r="AZ22">
        <v>1.414469229763109E-2</v>
      </c>
      <c r="BA22">
        <v>-2.7645501762664965E-2</v>
      </c>
      <c r="BB22">
        <v>-2.381662781058125E-3</v>
      </c>
      <c r="BC22">
        <v>9.9846591652453139E-3</v>
      </c>
      <c r="BD22">
        <v>6.7534636598080899E-2</v>
      </c>
      <c r="BE22">
        <v>4.2078691533392887E-2</v>
      </c>
      <c r="BF22">
        <v>9.3224991939372392E-3</v>
      </c>
      <c r="BG22">
        <v>3.9689036903684922E-2</v>
      </c>
      <c r="BH22">
        <v>2.9344313487359091E-2</v>
      </c>
      <c r="BI22">
        <v>5.2212886867209651E-2</v>
      </c>
      <c r="BJ22">
        <v>-4.7134266158180158E-2</v>
      </c>
      <c r="BK22">
        <v>6.7804029953400347E-2</v>
      </c>
      <c r="BL22">
        <v>-2.3554350902396281E-2</v>
      </c>
      <c r="BM22">
        <v>-1.3941158998602224E-3</v>
      </c>
      <c r="BN22">
        <v>4.8771175189027412E-2</v>
      </c>
      <c r="BO22">
        <v>7.4722549170745681E-2</v>
      </c>
      <c r="BP22">
        <v>3.2866597473370202E-2</v>
      </c>
      <c r="BQ22">
        <v>1.8006297732511313E-2</v>
      </c>
      <c r="BR22">
        <v>6.2917612573159573E-2</v>
      </c>
      <c r="BS22">
        <v>4.581587257410976E-2</v>
      </c>
      <c r="BT22">
        <v>6.4679880950958876E-2</v>
      </c>
    </row>
    <row r="23" spans="1:72" ht="16.5" x14ac:dyDescent="0.45">
      <c r="A23" s="42" t="s">
        <v>61</v>
      </c>
      <c r="B23" s="43">
        <v>8.1</v>
      </c>
      <c r="C23" s="44">
        <v>8</v>
      </c>
      <c r="D23" s="45">
        <v>63.398020838196281</v>
      </c>
      <c r="E23" s="46">
        <v>641.9</v>
      </c>
      <c r="G23" s="18">
        <v>1</v>
      </c>
      <c r="H23">
        <f t="shared" si="3"/>
        <v>8</v>
      </c>
      <c r="I23">
        <f t="shared" si="3"/>
        <v>63.398020838196281</v>
      </c>
      <c r="J23" s="19">
        <f t="shared" si="3"/>
        <v>641.9</v>
      </c>
      <c r="L23" s="26">
        <f t="shared" si="1"/>
        <v>8.1</v>
      </c>
      <c r="N23" t="s">
        <v>15</v>
      </c>
      <c r="O23" s="11">
        <f>O21/O22</f>
        <v>3.0989208601386879</v>
      </c>
      <c r="S23" s="26">
        <v>13.887597669367592</v>
      </c>
      <c r="U23" s="26">
        <f t="shared" si="2"/>
        <v>-5.7875976693675923</v>
      </c>
      <c r="W23">
        <v>4.9259321250803616E-2</v>
      </c>
      <c r="X23">
        <v>6.3595856377683849E-2</v>
      </c>
      <c r="Y23">
        <v>1.5967705981465616E-2</v>
      </c>
      <c r="Z23">
        <v>3.489809464527778E-2</v>
      </c>
      <c r="AA23">
        <v>3.7071505185896886E-2</v>
      </c>
      <c r="AB23">
        <v>-2.5569637606734589E-3</v>
      </c>
      <c r="AC23">
        <v>2.1511628614075129E-3</v>
      </c>
      <c r="AD23">
        <v>6.0666712916303447E-2</v>
      </c>
      <c r="AE23">
        <v>5.0296999407208873E-2</v>
      </c>
      <c r="AF23">
        <v>6.2941287587246847E-2</v>
      </c>
      <c r="AG23">
        <v>0.11454014160618625</v>
      </c>
      <c r="AH23">
        <v>-1.93559659661681E-2</v>
      </c>
      <c r="AI23">
        <v>3.6603627546589072E-2</v>
      </c>
      <c r="AJ23">
        <v>3.6726301405758249E-3</v>
      </c>
      <c r="AK23">
        <v>-1.6879873085051969E-2</v>
      </c>
      <c r="AL23">
        <v>1.0226241224483401E-2</v>
      </c>
      <c r="AM23">
        <v>-4.1352655599181803E-3</v>
      </c>
      <c r="AN23">
        <v>8.5861573714765743E-2</v>
      </c>
      <c r="AO23">
        <v>-3.3522051440902562E-2</v>
      </c>
      <c r="AP23">
        <v>7.8700951146470216E-2</v>
      </c>
      <c r="AQ23">
        <v>9.8642475381177236E-3</v>
      </c>
      <c r="AR23">
        <v>3.2785479508649559E-2</v>
      </c>
      <c r="AS23">
        <v>-6.6779002358960324E-3</v>
      </c>
      <c r="AT23">
        <v>6.0821340168184967E-2</v>
      </c>
      <c r="AU23">
        <v>2.2419039573058429E-2</v>
      </c>
      <c r="AV23">
        <v>-8.699234934720107E-3</v>
      </c>
      <c r="AW23">
        <v>-9.6994585246990873E-3</v>
      </c>
      <c r="AX23">
        <v>4.8822845437368007E-2</v>
      </c>
      <c r="AY23">
        <v>-3.046367698187482E-2</v>
      </c>
      <c r="AZ23">
        <v>2.3750553975875971E-2</v>
      </c>
      <c r="BA23">
        <v>3.4578740008279485E-2</v>
      </c>
      <c r="BB23">
        <v>3.6023529277907508E-2</v>
      </c>
      <c r="BC23">
        <v>4.3266073141573644E-2</v>
      </c>
      <c r="BD23">
        <v>-2.2154743972467986E-2</v>
      </c>
      <c r="BE23">
        <v>1.07451586405546E-2</v>
      </c>
      <c r="BF23">
        <v>3.7119971621611764E-2</v>
      </c>
      <c r="BG23">
        <v>-8.5158170701159167E-3</v>
      </c>
      <c r="BH23">
        <v>1.4897527666125438E-2</v>
      </c>
      <c r="BI23">
        <v>-8.9275507871582754E-3</v>
      </c>
      <c r="BJ23">
        <v>8.0045441353423299E-2</v>
      </c>
      <c r="BK23">
        <v>-1.162870883076933E-2</v>
      </c>
      <c r="BL23">
        <v>5.3905988174821173E-2</v>
      </c>
      <c r="BM23">
        <v>2.6276993645179762E-2</v>
      </c>
      <c r="BN23">
        <v>-1.9075643116582261E-2</v>
      </c>
      <c r="BO23">
        <v>-3.4381897917227275E-2</v>
      </c>
      <c r="BP23">
        <v>2.7804656001727074E-2</v>
      </c>
      <c r="BQ23">
        <v>5.7863991598636443E-3</v>
      </c>
      <c r="BR23">
        <v>-1.5357066012716324E-2</v>
      </c>
      <c r="BS23">
        <v>-5.8073462356341699E-3</v>
      </c>
      <c r="BT23">
        <v>-1.7528632052103518E-2</v>
      </c>
    </row>
    <row r="24" spans="1:72" x14ac:dyDescent="0.35">
      <c r="A24" s="42" t="s">
        <v>62</v>
      </c>
      <c r="B24" s="47">
        <v>10</v>
      </c>
      <c r="C24" s="44">
        <v>4.8</v>
      </c>
      <c r="D24" s="45">
        <v>86.203669547721617</v>
      </c>
      <c r="E24" s="46">
        <v>431.5</v>
      </c>
      <c r="G24" s="18">
        <v>1</v>
      </c>
      <c r="H24">
        <f t="shared" si="3"/>
        <v>4.8</v>
      </c>
      <c r="I24">
        <f t="shared" si="3"/>
        <v>86.203669547721617</v>
      </c>
      <c r="J24" s="19">
        <f t="shared" si="3"/>
        <v>431.5</v>
      </c>
      <c r="L24" s="26">
        <f t="shared" si="1"/>
        <v>10</v>
      </c>
      <c r="S24" s="26">
        <v>10.322990438842165</v>
      </c>
      <c r="U24" s="26">
        <f t="shared" si="2"/>
        <v>-0.32299043884216516</v>
      </c>
      <c r="W24">
        <v>-3.9730798885097722E-2</v>
      </c>
      <c r="X24">
        <v>4.4535361971647314E-2</v>
      </c>
      <c r="Y24">
        <v>4.0943734894237395E-2</v>
      </c>
      <c r="Z24">
        <v>-1.5750144022396304E-2</v>
      </c>
      <c r="AA24">
        <v>8.5518254937570842E-2</v>
      </c>
      <c r="AB24">
        <v>4.7087790192756322E-2</v>
      </c>
      <c r="AC24">
        <v>2.2259636205252835E-2</v>
      </c>
      <c r="AD24">
        <v>6.8726951927653365E-3</v>
      </c>
      <c r="AE24">
        <v>4.0032896585127931E-2</v>
      </c>
      <c r="AF24">
        <v>-8.928348089928647E-3</v>
      </c>
      <c r="AG24">
        <v>3.8153173470706611E-2</v>
      </c>
      <c r="AH24">
        <v>3.5943849411341697E-3</v>
      </c>
      <c r="AI24">
        <v>1.9615524812235108E-2</v>
      </c>
      <c r="AJ24">
        <v>-2.1749385016845278E-2</v>
      </c>
      <c r="AK24">
        <v>5.9185875745619759E-2</v>
      </c>
      <c r="AL24">
        <v>1.7402872979332556E-2</v>
      </c>
      <c r="AM24">
        <v>-1.117290951189269E-2</v>
      </c>
      <c r="AN24">
        <v>-3.6134562091046846E-2</v>
      </c>
      <c r="AO24">
        <v>5.2564287781223934E-3</v>
      </c>
      <c r="AP24">
        <v>9.8642475381176542E-3</v>
      </c>
      <c r="AQ24">
        <v>8.2164872364709929E-2</v>
      </c>
      <c r="AR24">
        <v>1.7124291247502525E-2</v>
      </c>
      <c r="AS24">
        <v>5.5295461905891338E-2</v>
      </c>
      <c r="AT24">
        <v>-0.10399346149031918</v>
      </c>
      <c r="AU24">
        <v>1.4021249486375485E-2</v>
      </c>
      <c r="AV24">
        <v>3.7725565331680137E-2</v>
      </c>
      <c r="AW24">
        <v>4.5228986311711558E-2</v>
      </c>
      <c r="AX24">
        <v>6.9408857079620315E-2</v>
      </c>
      <c r="AY24">
        <v>1.3119188057104395E-2</v>
      </c>
      <c r="AZ24">
        <v>5.0077008425053859E-2</v>
      </c>
      <c r="BA24">
        <v>7.7840762835887992E-2</v>
      </c>
      <c r="BB24">
        <v>5.6112996833297041E-2</v>
      </c>
      <c r="BC24">
        <v>-1.1272139252396384E-2</v>
      </c>
      <c r="BD24">
        <v>2.2174889161527822E-2</v>
      </c>
      <c r="BE24">
        <v>-1.5077241907151047E-2</v>
      </c>
      <c r="BF24">
        <v>-4.5137847441424732E-3</v>
      </c>
      <c r="BG24">
        <v>4.6480931991642729E-2</v>
      </c>
      <c r="BH24">
        <v>-1.3068840028232433E-3</v>
      </c>
      <c r="BI24">
        <v>2.2359211961715322E-2</v>
      </c>
      <c r="BJ24">
        <v>1.4263577161024069E-2</v>
      </c>
      <c r="BK24">
        <v>-7.2834159794914477E-3</v>
      </c>
      <c r="BL24">
        <v>2.4663082747450743E-3</v>
      </c>
      <c r="BM24">
        <v>4.9529795858481176E-2</v>
      </c>
      <c r="BN24">
        <v>5.2663011638971871E-2</v>
      </c>
      <c r="BO24">
        <v>2.9309344299973186E-2</v>
      </c>
      <c r="BP24">
        <v>-3.2716515633429977E-3</v>
      </c>
      <c r="BQ24">
        <v>7.4380655499268478E-2</v>
      </c>
      <c r="BR24">
        <v>-1.0089732834161126E-2</v>
      </c>
      <c r="BS24">
        <v>2.0510740323318163E-2</v>
      </c>
      <c r="BT24">
        <v>-2.3061249030828582E-3</v>
      </c>
    </row>
    <row r="25" spans="1:72" x14ac:dyDescent="0.35">
      <c r="A25" s="42" t="s">
        <v>63</v>
      </c>
      <c r="B25" s="43">
        <v>14.4</v>
      </c>
      <c r="C25" s="44">
        <v>7.4</v>
      </c>
      <c r="D25" s="45">
        <v>81.183409037427396</v>
      </c>
      <c r="E25" s="46">
        <v>536</v>
      </c>
      <c r="G25" s="18">
        <v>1</v>
      </c>
      <c r="H25">
        <f t="shared" si="3"/>
        <v>7.4</v>
      </c>
      <c r="I25">
        <f t="shared" si="3"/>
        <v>81.183409037427396</v>
      </c>
      <c r="J25" s="19">
        <f t="shared" si="3"/>
        <v>536</v>
      </c>
      <c r="L25" s="26">
        <f t="shared" si="1"/>
        <v>14.4</v>
      </c>
      <c r="S25" s="26">
        <v>13.61552756364374</v>
      </c>
      <c r="U25" s="26">
        <f t="shared" si="2"/>
        <v>0.78447243635626052</v>
      </c>
      <c r="W25">
        <v>2.4809114638524227E-2</v>
      </c>
      <c r="X25">
        <v>3.46322431654736E-2</v>
      </c>
      <c r="Y25">
        <v>2.7333639981619397E-2</v>
      </c>
      <c r="Z25">
        <v>3.5453748831122144E-2</v>
      </c>
      <c r="AA25">
        <v>1.9796143646435241E-2</v>
      </c>
      <c r="AB25">
        <v>1.5515178901020674E-2</v>
      </c>
      <c r="AC25">
        <v>6.5270131873067377E-3</v>
      </c>
      <c r="AD25">
        <v>4.4151572000757963E-2</v>
      </c>
      <c r="AE25">
        <v>4.6544737574026288E-2</v>
      </c>
      <c r="AF25">
        <v>2.1994411948962293E-2</v>
      </c>
      <c r="AG25">
        <v>-2.6222086926461385E-2</v>
      </c>
      <c r="AH25">
        <v>1.3366090080138414E-2</v>
      </c>
      <c r="AI25">
        <v>3.0458646242272257E-2</v>
      </c>
      <c r="AJ25">
        <v>2.1648800453469889E-2</v>
      </c>
      <c r="AK25">
        <v>1.1541835011973612E-2</v>
      </c>
      <c r="AL25">
        <v>2.8668951579450805E-2</v>
      </c>
      <c r="AM25">
        <v>1.7756303833141529E-2</v>
      </c>
      <c r="AN25">
        <v>4.7762997861238235E-2</v>
      </c>
      <c r="AO25">
        <v>2.5473383095872826E-3</v>
      </c>
      <c r="AP25">
        <v>3.2785479508649504E-2</v>
      </c>
      <c r="AQ25">
        <v>1.7124291247502074E-2</v>
      </c>
      <c r="AR25">
        <v>3.2252773730758119E-2</v>
      </c>
      <c r="AS25">
        <v>8.406695599913739E-3</v>
      </c>
      <c r="AT25">
        <v>1.1514917070775121E-2</v>
      </c>
      <c r="AU25">
        <v>3.1927671901730612E-2</v>
      </c>
      <c r="AV25">
        <v>1.1311564599984968E-2</v>
      </c>
      <c r="AW25">
        <v>1.2351544424436292E-2</v>
      </c>
      <c r="AX25">
        <v>4.6238856426553857E-2</v>
      </c>
      <c r="AY25">
        <v>2.8937535297965666E-3</v>
      </c>
      <c r="AZ25">
        <v>5.237768994225192E-3</v>
      </c>
      <c r="BA25">
        <v>3.8727856799862612E-2</v>
      </c>
      <c r="BB25">
        <v>1.109662473665976E-2</v>
      </c>
      <c r="BC25">
        <v>2.4779274960760211E-2</v>
      </c>
      <c r="BD25">
        <v>-1.6605734641696179E-4</v>
      </c>
      <c r="BE25">
        <v>1.9825926542908018E-2</v>
      </c>
      <c r="BF25">
        <v>2.9628411375702823E-2</v>
      </c>
      <c r="BG25">
        <v>1.0042387188744074E-2</v>
      </c>
      <c r="BH25">
        <v>2.5560471436659623E-2</v>
      </c>
      <c r="BI25">
        <v>6.2493555488939839E-3</v>
      </c>
      <c r="BJ25">
        <v>4.9492475282610533E-2</v>
      </c>
      <c r="BK25">
        <v>4.1600604031870048E-3</v>
      </c>
      <c r="BL25">
        <v>5.4483568144010841E-2</v>
      </c>
      <c r="BM25">
        <v>2.6518988611277612E-2</v>
      </c>
      <c r="BN25">
        <v>5.845264678548491E-3</v>
      </c>
      <c r="BO25">
        <v>1.846442724915548E-4</v>
      </c>
      <c r="BP25">
        <v>4.3357326719826172E-3</v>
      </c>
      <c r="BQ25">
        <v>7.4915111268803059E-3</v>
      </c>
      <c r="BR25">
        <v>1.8458962953205857E-2</v>
      </c>
      <c r="BS25">
        <v>1.3300132601572666E-2</v>
      </c>
      <c r="BT25">
        <v>1.3652410656076967E-2</v>
      </c>
    </row>
    <row r="26" spans="1:72" x14ac:dyDescent="0.35">
      <c r="A26" s="42" t="s">
        <v>64</v>
      </c>
      <c r="B26" s="43">
        <v>9.6</v>
      </c>
      <c r="C26" s="44">
        <v>5.2</v>
      </c>
      <c r="D26" s="45">
        <v>89.045556531854984</v>
      </c>
      <c r="E26" s="46">
        <v>288.7</v>
      </c>
      <c r="G26" s="18">
        <v>1</v>
      </c>
      <c r="H26">
        <f t="shared" si="3"/>
        <v>5.2</v>
      </c>
      <c r="I26">
        <f t="shared" si="3"/>
        <v>89.045556531854984</v>
      </c>
      <c r="J26" s="19">
        <f t="shared" si="3"/>
        <v>288.7</v>
      </c>
      <c r="L26" s="26">
        <f t="shared" si="1"/>
        <v>9.6</v>
      </c>
      <c r="S26" s="26">
        <v>10.734985254448048</v>
      </c>
      <c r="U26" s="26">
        <f t="shared" si="2"/>
        <v>-1.1349852544480488</v>
      </c>
      <c r="W26">
        <v>-1.9825168047556095E-2</v>
      </c>
      <c r="X26">
        <v>1.331453141016975E-2</v>
      </c>
      <c r="Y26">
        <v>2.7264071642310941E-2</v>
      </c>
      <c r="Z26">
        <v>-1.0437586713981239E-2</v>
      </c>
      <c r="AA26">
        <v>4.884138887283529E-2</v>
      </c>
      <c r="AB26">
        <v>4.1638912974352404E-2</v>
      </c>
      <c r="AC26">
        <v>3.3214415467355166E-2</v>
      </c>
      <c r="AD26">
        <v>-1.0344103876801118E-2</v>
      </c>
      <c r="AE26">
        <v>7.427533704320935E-3</v>
      </c>
      <c r="AF26">
        <v>-6.0732951314735797E-3</v>
      </c>
      <c r="AG26">
        <v>3.277053291632509E-2</v>
      </c>
      <c r="AH26">
        <v>2.5133126220984046E-2</v>
      </c>
      <c r="AI26">
        <v>9.7625450090580018E-3</v>
      </c>
      <c r="AJ26">
        <v>2.0694693229743322E-3</v>
      </c>
      <c r="AK26">
        <v>5.3467453128097357E-2</v>
      </c>
      <c r="AL26">
        <v>1.6079979980068559E-2</v>
      </c>
      <c r="AM26">
        <v>1.1508079778281274E-2</v>
      </c>
      <c r="AN26">
        <v>-4.0105663719453219E-2</v>
      </c>
      <c r="AO26">
        <v>3.5627411216347847E-2</v>
      </c>
      <c r="AP26">
        <v>-6.6779002358962544E-3</v>
      </c>
      <c r="AQ26">
        <v>5.529546190589113E-2</v>
      </c>
      <c r="AR26">
        <v>8.4066955999138049E-3</v>
      </c>
      <c r="AS26">
        <v>5.0845434305439897E-2</v>
      </c>
      <c r="AT26">
        <v>-4.7215233854528721E-2</v>
      </c>
      <c r="AU26">
        <v>9.5515161156942072E-3</v>
      </c>
      <c r="AV26">
        <v>4.0851088562479161E-2</v>
      </c>
      <c r="AW26">
        <v>4.4259109591220862E-2</v>
      </c>
      <c r="AX26">
        <v>2.2696356191292649E-2</v>
      </c>
      <c r="AY26">
        <v>3.8630356583032287E-2</v>
      </c>
      <c r="AZ26">
        <v>4.2670946872070285E-2</v>
      </c>
      <c r="BA26">
        <v>3.4702232505305922E-2</v>
      </c>
      <c r="BB26">
        <v>3.9350981817923972E-2</v>
      </c>
      <c r="BC26">
        <v>-4.0792323647909894E-3</v>
      </c>
      <c r="BD26">
        <v>4.2918041589499592E-2</v>
      </c>
      <c r="BE26">
        <v>4.7497254622036883E-3</v>
      </c>
      <c r="BF26">
        <v>-1.9885134774560408E-3</v>
      </c>
      <c r="BG26">
        <v>4.5928625156354479E-2</v>
      </c>
      <c r="BH26">
        <v>7.3505040836032813E-3</v>
      </c>
      <c r="BI26">
        <v>3.6111159970804718E-2</v>
      </c>
      <c r="BJ26">
        <v>-1.4409864728104314E-2</v>
      </c>
      <c r="BK26">
        <v>2.3099358999932124E-2</v>
      </c>
      <c r="BL26">
        <v>-1.6859309147169023E-2</v>
      </c>
      <c r="BM26">
        <v>2.9539226248800253E-2</v>
      </c>
      <c r="BN26">
        <v>5.400568794775723E-2</v>
      </c>
      <c r="BO26">
        <v>4.9260562468156577E-2</v>
      </c>
      <c r="BP26">
        <v>1.544641998381259E-2</v>
      </c>
      <c r="BQ26">
        <v>5.792222735850297E-2</v>
      </c>
      <c r="BR26">
        <v>1.4368873205679953E-2</v>
      </c>
      <c r="BS26">
        <v>3.0370399987164613E-2</v>
      </c>
      <c r="BT26">
        <v>2.1565427141202052E-2</v>
      </c>
    </row>
    <row r="27" spans="1:72" x14ac:dyDescent="0.35">
      <c r="A27" s="42" t="s">
        <v>65</v>
      </c>
      <c r="B27" s="43">
        <v>21.2</v>
      </c>
      <c r="C27" s="44">
        <v>10.6</v>
      </c>
      <c r="D27" s="45">
        <v>60.598179144073846</v>
      </c>
      <c r="E27" s="46">
        <v>291.3</v>
      </c>
      <c r="G27" s="18">
        <v>1</v>
      </c>
      <c r="H27">
        <f t="shared" si="3"/>
        <v>10.6</v>
      </c>
      <c r="I27">
        <f t="shared" si="3"/>
        <v>60.598179144073846</v>
      </c>
      <c r="J27" s="19">
        <f t="shared" si="3"/>
        <v>291.3</v>
      </c>
      <c r="L27" s="26">
        <f t="shared" si="1"/>
        <v>21.2</v>
      </c>
      <c r="S27" s="26">
        <v>16.613871588317714</v>
      </c>
      <c r="U27" s="26">
        <f t="shared" si="2"/>
        <v>4.5861284116822851</v>
      </c>
      <c r="W27">
        <v>0.15046796304795451</v>
      </c>
      <c r="X27">
        <v>-2.2583708890525744E-2</v>
      </c>
      <c r="Y27">
        <v>-3.8644281256304536E-2</v>
      </c>
      <c r="Z27">
        <v>7.1213747367741886E-2</v>
      </c>
      <c r="AA27">
        <v>-9.4412060909312132E-2</v>
      </c>
      <c r="AB27">
        <v>-4.1932181258598385E-2</v>
      </c>
      <c r="AC27">
        <v>2.8112991897427008E-2</v>
      </c>
      <c r="AD27">
        <v>3.0050638207791452E-2</v>
      </c>
      <c r="AE27">
        <v>-4.7747199168561072E-2</v>
      </c>
      <c r="AF27">
        <v>0.10649676563596945</v>
      </c>
      <c r="AG27">
        <v>0.15010336860346341</v>
      </c>
      <c r="AH27">
        <v>3.422350961644114E-2</v>
      </c>
      <c r="AI27">
        <v>1.3184526831121302E-2</v>
      </c>
      <c r="AJ27">
        <v>8.5618315157076533E-2</v>
      </c>
      <c r="AK27">
        <v>-6.904892701141073E-2</v>
      </c>
      <c r="AL27">
        <v>2.8258038750538297E-4</v>
      </c>
      <c r="AM27">
        <v>6.6449415935996764E-2</v>
      </c>
      <c r="AN27">
        <v>0.12694572061476447</v>
      </c>
      <c r="AO27">
        <v>4.1167640795087161E-2</v>
      </c>
      <c r="AP27">
        <v>6.082134016818537E-2</v>
      </c>
      <c r="AQ27">
        <v>-0.10399346149031879</v>
      </c>
      <c r="AR27">
        <v>1.1514917070774754E-2</v>
      </c>
      <c r="AS27">
        <v>-4.7215233854528194E-2</v>
      </c>
      <c r="AT27">
        <v>0.31160014494774424</v>
      </c>
      <c r="AU27">
        <v>1.0069991786990699E-2</v>
      </c>
      <c r="AV27">
        <v>-2.0145426494110722E-2</v>
      </c>
      <c r="AW27">
        <v>-3.7673233337999795E-2</v>
      </c>
      <c r="AX27">
        <v>-0.10580820347840227</v>
      </c>
      <c r="AY27">
        <v>2.7500133359428192E-2</v>
      </c>
      <c r="AZ27">
        <v>-6.7923416348830423E-3</v>
      </c>
      <c r="BA27">
        <v>-0.11870512324031725</v>
      </c>
      <c r="BB27">
        <v>-2.0508076471437587E-2</v>
      </c>
      <c r="BC27">
        <v>9.0100302495354626E-2</v>
      </c>
      <c r="BD27">
        <v>2.2352597141317723E-2</v>
      </c>
      <c r="BE27">
        <v>8.1722364274077863E-2</v>
      </c>
      <c r="BF27">
        <v>6.2463068503945667E-2</v>
      </c>
      <c r="BG27">
        <v>-3.463529429977228E-2</v>
      </c>
      <c r="BH27">
        <v>4.6718963565784172E-2</v>
      </c>
      <c r="BI27">
        <v>1.9744520319833706E-2</v>
      </c>
      <c r="BJ27">
        <v>2.029863592015517E-2</v>
      </c>
      <c r="BK27">
        <v>7.9767214156434951E-2</v>
      </c>
      <c r="BL27">
        <v>1.2965005232483319E-2</v>
      </c>
      <c r="BM27">
        <v>-4.5728314429685592E-2</v>
      </c>
      <c r="BN27">
        <v>-4.6767313651330966E-2</v>
      </c>
      <c r="BO27">
        <v>-1.9308946655298975E-3</v>
      </c>
      <c r="BP27">
        <v>0.10261047677040766</v>
      </c>
      <c r="BQ27">
        <v>-7.2956688450279042E-2</v>
      </c>
      <c r="BR27">
        <v>5.4108338238602366E-2</v>
      </c>
      <c r="BS27">
        <v>1.1905362275098969E-2</v>
      </c>
      <c r="BT27">
        <v>4.6647403668350115E-2</v>
      </c>
    </row>
    <row r="28" spans="1:72" x14ac:dyDescent="0.35">
      <c r="A28" s="42" t="s">
        <v>66</v>
      </c>
      <c r="B28" s="43">
        <v>13.4</v>
      </c>
      <c r="C28" s="44">
        <v>7.4</v>
      </c>
      <c r="D28" s="45">
        <v>85.028888093842554</v>
      </c>
      <c r="E28" s="46">
        <v>504.9</v>
      </c>
      <c r="G28" s="18">
        <v>1</v>
      </c>
      <c r="H28">
        <f t="shared" si="3"/>
        <v>7.4</v>
      </c>
      <c r="I28">
        <f t="shared" si="3"/>
        <v>85.028888093842554</v>
      </c>
      <c r="J28" s="19">
        <f t="shared" si="3"/>
        <v>504.9</v>
      </c>
      <c r="L28" s="26">
        <f t="shared" si="1"/>
        <v>13.4</v>
      </c>
      <c r="S28" s="26">
        <v>13.711013366978968</v>
      </c>
      <c r="U28" s="26">
        <f t="shared" si="2"/>
        <v>-0.3110133669789672</v>
      </c>
      <c r="W28">
        <v>2.3639816496575261E-2</v>
      </c>
      <c r="X28">
        <v>2.5427003098156487E-2</v>
      </c>
      <c r="Y28">
        <v>2.8081056896775161E-2</v>
      </c>
      <c r="Z28">
        <v>3.7861403322178029E-2</v>
      </c>
      <c r="AA28">
        <v>1.060779237083477E-2</v>
      </c>
      <c r="AB28">
        <v>1.7756255782917924E-2</v>
      </c>
      <c r="AC28">
        <v>7.8404132242081009E-3</v>
      </c>
      <c r="AD28">
        <v>4.0488082081335461E-2</v>
      </c>
      <c r="AE28">
        <v>4.3164506400949168E-2</v>
      </c>
      <c r="AF28">
        <v>1.46450078767137E-2</v>
      </c>
      <c r="AG28">
        <v>-5.8901973172933858E-2</v>
      </c>
      <c r="AH28">
        <v>2.2529229152793498E-2</v>
      </c>
      <c r="AI28">
        <v>2.8689611372395729E-2</v>
      </c>
      <c r="AJ28">
        <v>2.9077518275658527E-2</v>
      </c>
      <c r="AK28">
        <v>1.5384380694920194E-2</v>
      </c>
      <c r="AL28">
        <v>3.287678371586962E-2</v>
      </c>
      <c r="AM28">
        <v>2.5401480029320439E-2</v>
      </c>
      <c r="AN28">
        <v>4.2323524772435839E-2</v>
      </c>
      <c r="AO28">
        <v>1.2738283206665382E-2</v>
      </c>
      <c r="AP28">
        <v>2.2419039573058429E-2</v>
      </c>
      <c r="AQ28">
        <v>1.4021249486374975E-2</v>
      </c>
      <c r="AR28">
        <v>3.1927671901730632E-2</v>
      </c>
      <c r="AS28">
        <v>9.5515161156941239E-3</v>
      </c>
      <c r="AT28">
        <v>1.0069991786991278E-2</v>
      </c>
      <c r="AU28">
        <v>3.4202604599879366E-2</v>
      </c>
      <c r="AV28">
        <v>1.4889522900890158E-2</v>
      </c>
      <c r="AW28">
        <v>1.5778301669438794E-2</v>
      </c>
      <c r="AX28">
        <v>4.0827379603224467E-2</v>
      </c>
      <c r="AY28">
        <v>1.1819958971672456E-2</v>
      </c>
      <c r="AZ28">
        <v>-9.3916517293917909E-4</v>
      </c>
      <c r="BA28">
        <v>3.448582293540349E-2</v>
      </c>
      <c r="BB28">
        <v>2.7423520507589552E-3</v>
      </c>
      <c r="BC28">
        <v>2.2760827497839684E-2</v>
      </c>
      <c r="BD28">
        <v>5.4992427629472068E-3</v>
      </c>
      <c r="BE28">
        <v>2.4715822394568779E-2</v>
      </c>
      <c r="BF28">
        <v>2.94752139419239E-2</v>
      </c>
      <c r="BG28">
        <v>1.2635623415379979E-2</v>
      </c>
      <c r="BH28">
        <v>2.9534712273854326E-2</v>
      </c>
      <c r="BI28">
        <v>1.0086147632380041E-2</v>
      </c>
      <c r="BJ28">
        <v>4.1783165484524667E-2</v>
      </c>
      <c r="BK28">
        <v>1.054822478450719E-2</v>
      </c>
      <c r="BL28">
        <v>5.4797307918143467E-2</v>
      </c>
      <c r="BM28">
        <v>2.4021353579897129E-2</v>
      </c>
      <c r="BN28">
        <v>9.5831699196029622E-3</v>
      </c>
      <c r="BO28">
        <v>8.2119165742114697E-3</v>
      </c>
      <c r="BP28">
        <v>1.2367845346570039E-3</v>
      </c>
      <c r="BQ28">
        <v>4.0409493565725148E-3</v>
      </c>
      <c r="BR28">
        <v>2.8778103241102616E-2</v>
      </c>
      <c r="BS28">
        <v>1.7954279766472368E-2</v>
      </c>
      <c r="BT28">
        <v>2.291073290146995E-2</v>
      </c>
    </row>
    <row r="29" spans="1:72" x14ac:dyDescent="0.35">
      <c r="A29" s="42" t="s">
        <v>67</v>
      </c>
      <c r="B29" s="43">
        <v>14.8</v>
      </c>
      <c r="C29" s="44">
        <v>5.8</v>
      </c>
      <c r="D29" s="45">
        <v>90.467729264863962</v>
      </c>
      <c r="E29" s="46">
        <v>287.5</v>
      </c>
      <c r="G29" s="18">
        <v>1</v>
      </c>
      <c r="H29">
        <f t="shared" si="3"/>
        <v>5.8</v>
      </c>
      <c r="I29">
        <f t="shared" si="3"/>
        <v>90.467729264863962</v>
      </c>
      <c r="J29" s="19">
        <f t="shared" si="3"/>
        <v>287.5</v>
      </c>
      <c r="L29" s="26">
        <f t="shared" si="1"/>
        <v>14.8</v>
      </c>
      <c r="S29" s="26">
        <v>11.552564406959718</v>
      </c>
      <c r="U29" s="26">
        <f t="shared" si="2"/>
        <v>3.247435593040283</v>
      </c>
      <c r="W29">
        <v>-5.3363975670070347E-3</v>
      </c>
      <c r="X29">
        <v>4.1301450038029666E-3</v>
      </c>
      <c r="Y29">
        <v>2.4203635719363646E-2</v>
      </c>
      <c r="Z29">
        <v>2.8289735563801124E-3</v>
      </c>
      <c r="AA29">
        <v>2.6893832510501044E-2</v>
      </c>
      <c r="AB29">
        <v>3.5764427359823471E-2</v>
      </c>
      <c r="AC29">
        <v>3.0881409057275253E-2</v>
      </c>
      <c r="AD29">
        <v>-4.8685991655856922E-3</v>
      </c>
      <c r="AE29">
        <v>5.6186683880704996E-3</v>
      </c>
      <c r="AF29">
        <v>-3.6978720242060413E-3</v>
      </c>
      <c r="AG29">
        <v>-2.8088435043173293E-3</v>
      </c>
      <c r="AH29">
        <v>3.3929085475746606E-2</v>
      </c>
      <c r="AI29">
        <v>1.07396639200973E-2</v>
      </c>
      <c r="AJ29">
        <v>1.7418121202591671E-2</v>
      </c>
      <c r="AK29">
        <v>4.4982839806217312E-2</v>
      </c>
      <c r="AL29">
        <v>2.1263382393847209E-2</v>
      </c>
      <c r="AM29">
        <v>2.3693329558927504E-2</v>
      </c>
      <c r="AN29">
        <v>-2.4798442606894205E-2</v>
      </c>
      <c r="AO29">
        <v>4.2568416538151924E-2</v>
      </c>
      <c r="AP29">
        <v>-8.6992349347203221E-3</v>
      </c>
      <c r="AQ29">
        <v>3.7725565331679742E-2</v>
      </c>
      <c r="AR29">
        <v>1.1311564599984923E-2</v>
      </c>
      <c r="AS29">
        <v>4.0851088562479064E-2</v>
      </c>
      <c r="AT29">
        <v>-2.014542649411101E-2</v>
      </c>
      <c r="AU29">
        <v>1.4889522900890118E-2</v>
      </c>
      <c r="AV29">
        <v>3.7287878899436785E-2</v>
      </c>
      <c r="AW29">
        <v>3.9001435882286932E-2</v>
      </c>
      <c r="AX29">
        <v>1.2413062693241897E-2</v>
      </c>
      <c r="AY29">
        <v>4.2901851694579225E-2</v>
      </c>
      <c r="AZ29">
        <v>2.8359704792122409E-2</v>
      </c>
      <c r="BA29">
        <v>2.1693533654023447E-2</v>
      </c>
      <c r="BB29">
        <v>2.3288021895952388E-2</v>
      </c>
      <c r="BC29">
        <v>3.0072209010453162E-3</v>
      </c>
      <c r="BD29">
        <v>4.2210770833957821E-2</v>
      </c>
      <c r="BE29">
        <v>1.6423946734048091E-2</v>
      </c>
      <c r="BF29">
        <v>5.6990872205192698E-3</v>
      </c>
      <c r="BG29">
        <v>3.934973282932791E-2</v>
      </c>
      <c r="BH29">
        <v>1.6244805250539496E-2</v>
      </c>
      <c r="BI29">
        <v>3.540111973731723E-2</v>
      </c>
      <c r="BJ29">
        <v>-1.2374142361301944E-2</v>
      </c>
      <c r="BK29">
        <v>3.080258707631605E-2</v>
      </c>
      <c r="BL29">
        <v>-5.5916814954555666E-3</v>
      </c>
      <c r="BM29">
        <v>2.2069438509211801E-2</v>
      </c>
      <c r="BN29">
        <v>4.5882597847376694E-2</v>
      </c>
      <c r="BO29">
        <v>4.8505456259115537E-2</v>
      </c>
      <c r="BP29">
        <v>1.5823638796676656E-2</v>
      </c>
      <c r="BQ29">
        <v>4.0070346987888181E-2</v>
      </c>
      <c r="BR29">
        <v>2.823759644172065E-2</v>
      </c>
      <c r="BS29">
        <v>3.2055866622342125E-2</v>
      </c>
      <c r="BT29">
        <v>3.1897266708729471E-2</v>
      </c>
    </row>
    <row r="30" spans="1:72" x14ac:dyDescent="0.35">
      <c r="A30" s="42" t="s">
        <v>68</v>
      </c>
      <c r="B30" s="43">
        <v>10.8</v>
      </c>
      <c r="C30" s="44">
        <v>5.6</v>
      </c>
      <c r="D30" s="45">
        <v>91.372477335833381</v>
      </c>
      <c r="E30" s="46">
        <v>302.39999999999998</v>
      </c>
      <c r="G30" s="18">
        <v>1</v>
      </c>
      <c r="H30">
        <f t="shared" si="3"/>
        <v>5.6</v>
      </c>
      <c r="I30">
        <f t="shared" si="3"/>
        <v>91.372477335833381</v>
      </c>
      <c r="J30" s="19">
        <f t="shared" si="3"/>
        <v>302.39999999999998</v>
      </c>
      <c r="L30" s="26">
        <f t="shared" si="1"/>
        <v>10.8</v>
      </c>
      <c r="S30" s="26">
        <v>11.350737524842543</v>
      </c>
      <c r="U30" s="26">
        <f t="shared" si="2"/>
        <v>-0.55073752484254257</v>
      </c>
      <c r="W30">
        <v>-1.2776535385649306E-2</v>
      </c>
      <c r="X30">
        <v>8.0549638642689117E-3</v>
      </c>
      <c r="Y30">
        <v>2.7923032771135805E-2</v>
      </c>
      <c r="Z30">
        <v>2.2525583634810942E-4</v>
      </c>
      <c r="AA30">
        <v>3.4462662506062697E-2</v>
      </c>
      <c r="AB30">
        <v>3.9059911380692001E-2</v>
      </c>
      <c r="AC30">
        <v>2.972792239022741E-2</v>
      </c>
      <c r="AD30">
        <v>-4.1474546940724263E-3</v>
      </c>
      <c r="AE30">
        <v>1.1030323482433116E-2</v>
      </c>
      <c r="AF30">
        <v>-8.1151085138503661E-3</v>
      </c>
      <c r="AG30">
        <v>-9.6380183276186665E-3</v>
      </c>
      <c r="AH30">
        <v>3.2022441854926052E-2</v>
      </c>
      <c r="AI30">
        <v>1.1730192472614394E-2</v>
      </c>
      <c r="AJ30">
        <v>1.2955266822358834E-2</v>
      </c>
      <c r="AK30">
        <v>4.9584512271711213E-2</v>
      </c>
      <c r="AL30">
        <v>2.2431439382565924E-2</v>
      </c>
      <c r="AM30">
        <v>2.0187516469919151E-2</v>
      </c>
      <c r="AN30">
        <v>-2.952324664056051E-2</v>
      </c>
      <c r="AO30">
        <v>3.9712358255147719E-2</v>
      </c>
      <c r="AP30">
        <v>-9.6994585246992886E-3</v>
      </c>
      <c r="AQ30">
        <v>4.5228986311711177E-2</v>
      </c>
      <c r="AR30">
        <v>1.2351544424436322E-2</v>
      </c>
      <c r="AS30">
        <v>4.4259109591220813E-2</v>
      </c>
      <c r="AT30">
        <v>-3.767323333799999E-2</v>
      </c>
      <c r="AU30">
        <v>1.5778301669438843E-2</v>
      </c>
      <c r="AV30">
        <v>3.9001435882286994E-2</v>
      </c>
      <c r="AW30">
        <v>4.181102906403901E-2</v>
      </c>
      <c r="AX30">
        <v>2.1431149486872067E-2</v>
      </c>
      <c r="AY30">
        <v>4.0979707464537621E-2</v>
      </c>
      <c r="AZ30">
        <v>2.9867187699238761E-2</v>
      </c>
      <c r="BA30">
        <v>3.1064457211155153E-2</v>
      </c>
      <c r="BB30">
        <v>2.6039540054928968E-2</v>
      </c>
      <c r="BC30">
        <v>-7.7975990562767147E-4</v>
      </c>
      <c r="BD30">
        <v>4.074721052459624E-2</v>
      </c>
      <c r="BE30">
        <v>1.2334721964777699E-2</v>
      </c>
      <c r="BF30">
        <v>3.5927539217790539E-3</v>
      </c>
      <c r="BG30">
        <v>4.195486121634226E-2</v>
      </c>
      <c r="BH30">
        <v>1.4548966501464323E-2</v>
      </c>
      <c r="BI30">
        <v>3.4515740185686573E-2</v>
      </c>
      <c r="BJ30">
        <v>-1.0505056663126608E-2</v>
      </c>
      <c r="BK30">
        <v>2.6050268040152078E-2</v>
      </c>
      <c r="BL30">
        <v>-3.7697615222724717E-3</v>
      </c>
      <c r="BM30">
        <v>2.6454146801593911E-2</v>
      </c>
      <c r="BN30">
        <v>4.8934881674165306E-2</v>
      </c>
      <c r="BO30">
        <v>4.8294148165299068E-2</v>
      </c>
      <c r="BP30">
        <v>1.0538645924718391E-2</v>
      </c>
      <c r="BQ30">
        <v>4.5362430323542896E-2</v>
      </c>
      <c r="BR30">
        <v>2.5263329681517566E-2</v>
      </c>
      <c r="BS30">
        <v>3.1858021301123696E-2</v>
      </c>
      <c r="BT30">
        <v>2.9257258668447857E-2</v>
      </c>
    </row>
    <row r="31" spans="1:72" x14ac:dyDescent="0.35">
      <c r="A31" s="42" t="s">
        <v>69</v>
      </c>
      <c r="B31" s="43">
        <v>11.3</v>
      </c>
      <c r="C31" s="44">
        <v>6.4</v>
      </c>
      <c r="D31" s="45">
        <v>80.891227371165002</v>
      </c>
      <c r="E31" s="46">
        <v>750.6</v>
      </c>
      <c r="G31" s="18">
        <v>1</v>
      </c>
      <c r="H31">
        <f t="shared" si="3"/>
        <v>6.4</v>
      </c>
      <c r="I31">
        <f t="shared" si="3"/>
        <v>80.891227371165002</v>
      </c>
      <c r="J31" s="19">
        <f t="shared" si="3"/>
        <v>750.6</v>
      </c>
      <c r="L31" s="26">
        <f t="shared" si="1"/>
        <v>11.3</v>
      </c>
      <c r="S31" s="26">
        <v>12.630597532474905</v>
      </c>
      <c r="U31" s="26">
        <f t="shared" si="2"/>
        <v>-1.3305975324749042</v>
      </c>
      <c r="W31">
        <v>-1.9568299484686774E-2</v>
      </c>
      <c r="X31">
        <v>8.2204525891435912E-2</v>
      </c>
      <c r="Y31">
        <v>5.4581993081117913E-2</v>
      </c>
      <c r="Z31">
        <v>2.3186625624113107E-2</v>
      </c>
      <c r="AA31">
        <v>8.3136494714593057E-2</v>
      </c>
      <c r="AB31">
        <v>3.1290858831542312E-2</v>
      </c>
      <c r="AC31">
        <v>-1.0357582128370096E-2</v>
      </c>
      <c r="AD31">
        <v>6.7566227508020507E-2</v>
      </c>
      <c r="AE31">
        <v>0.10157816070829116</v>
      </c>
      <c r="AF31">
        <v>5.2072624211019665E-3</v>
      </c>
      <c r="AG31">
        <v>-4.6932351551838891E-2</v>
      </c>
      <c r="AH31">
        <v>-1.655519923719237E-2</v>
      </c>
      <c r="AI31">
        <v>4.5318428646434303E-2</v>
      </c>
      <c r="AJ31">
        <v>-1.7895968695572959E-2</v>
      </c>
      <c r="AK31">
        <v>3.1298401188884856E-2</v>
      </c>
      <c r="AL31">
        <v>3.4709500742945827E-2</v>
      </c>
      <c r="AM31">
        <v>-1.7964583307154308E-2</v>
      </c>
      <c r="AN31">
        <v>4.0131107112009796E-2</v>
      </c>
      <c r="AO31">
        <v>-4.1043600184528906E-2</v>
      </c>
      <c r="AP31">
        <v>4.8822845437367673E-2</v>
      </c>
      <c r="AQ31">
        <v>6.9408857079619565E-2</v>
      </c>
      <c r="AR31">
        <v>4.6238856426553919E-2</v>
      </c>
      <c r="AS31">
        <v>2.2696356191292254E-2</v>
      </c>
      <c r="AT31">
        <v>-0.10580820347840214</v>
      </c>
      <c r="AU31">
        <v>4.0827379603224627E-2</v>
      </c>
      <c r="AV31">
        <v>1.2413062693241821E-2</v>
      </c>
      <c r="AW31">
        <v>2.1431149486871939E-2</v>
      </c>
      <c r="AX31">
        <v>0.12780252029224232</v>
      </c>
      <c r="AY31">
        <v>-3.2481665875298271E-2</v>
      </c>
      <c r="AZ31">
        <v>1.6377563708522405E-2</v>
      </c>
      <c r="BA31">
        <v>0.11674658715816577</v>
      </c>
      <c r="BB31">
        <v>3.68651074007997E-2</v>
      </c>
      <c r="BC31">
        <v>5.6074454548959984E-3</v>
      </c>
      <c r="BD31">
        <v>-2.9290128552881961E-2</v>
      </c>
      <c r="BE31">
        <v>-1.4438043881833992E-2</v>
      </c>
      <c r="BF31">
        <v>2.1304182542192462E-2</v>
      </c>
      <c r="BG31">
        <v>1.777908618182681E-2</v>
      </c>
      <c r="BH31">
        <v>1.1488753787997463E-2</v>
      </c>
      <c r="BI31">
        <v>-1.2832170806823084E-2</v>
      </c>
      <c r="BJ31">
        <v>8.9439391636573579E-2</v>
      </c>
      <c r="BK31">
        <v>-4.524871706146591E-2</v>
      </c>
      <c r="BL31">
        <v>8.4752036086461563E-2</v>
      </c>
      <c r="BM31">
        <v>6.2573734487780752E-2</v>
      </c>
      <c r="BN31">
        <v>1.2499263254617435E-2</v>
      </c>
      <c r="BO31">
        <v>-2.4100586519833808E-2</v>
      </c>
      <c r="BP31">
        <v>-3.4171512615040187E-2</v>
      </c>
      <c r="BQ31">
        <v>4.0555163597206609E-2</v>
      </c>
      <c r="BR31">
        <v>-1.7424748644551583E-2</v>
      </c>
      <c r="BS31">
        <v>1.3369996142173629E-3</v>
      </c>
      <c r="BT31">
        <v>-2.1062566566681318E-2</v>
      </c>
    </row>
    <row r="32" spans="1:72" x14ac:dyDescent="0.35">
      <c r="A32" s="42" t="s">
        <v>70</v>
      </c>
      <c r="B32" s="43">
        <v>7.6</v>
      </c>
      <c r="C32" s="44">
        <v>6.1</v>
      </c>
      <c r="D32" s="45">
        <v>95.487186970145373</v>
      </c>
      <c r="E32" s="46">
        <v>137.30000000000001</v>
      </c>
      <c r="G32" s="18">
        <v>1</v>
      </c>
      <c r="H32">
        <f t="shared" si="3"/>
        <v>6.1</v>
      </c>
      <c r="I32">
        <f t="shared" si="3"/>
        <v>95.487186970145373</v>
      </c>
      <c r="J32" s="19">
        <f t="shared" si="3"/>
        <v>137.30000000000001</v>
      </c>
      <c r="L32" s="26">
        <f t="shared" si="1"/>
        <v>7.6</v>
      </c>
      <c r="S32" s="26">
        <v>11.905207608821588</v>
      </c>
      <c r="U32" s="26">
        <f t="shared" si="2"/>
        <v>-4.305207608821588</v>
      </c>
      <c r="W32">
        <v>1.0401262829553523E-2</v>
      </c>
      <c r="X32">
        <v>-2.940373068306518E-2</v>
      </c>
      <c r="Y32">
        <v>1.2633906657327571E-2</v>
      </c>
      <c r="Z32">
        <v>7.8863921409598383E-3</v>
      </c>
      <c r="AA32">
        <v>-1.0244925239638936E-2</v>
      </c>
      <c r="AB32">
        <v>3.2950027468969419E-2</v>
      </c>
      <c r="AC32">
        <v>4.1932732023570896E-2</v>
      </c>
      <c r="AD32">
        <v>-2.3503446262871073E-2</v>
      </c>
      <c r="AE32">
        <v>-2.6008023192247945E-2</v>
      </c>
      <c r="AF32">
        <v>-6.3139461180649137E-3</v>
      </c>
      <c r="AG32">
        <v>-2.6023287708384586E-2</v>
      </c>
      <c r="AH32">
        <v>5.8704451721185602E-2</v>
      </c>
      <c r="AI32">
        <v>5.2005124029404215E-4</v>
      </c>
      <c r="AJ32">
        <v>4.2408637132704749E-2</v>
      </c>
      <c r="AK32">
        <v>4.3275286774941621E-2</v>
      </c>
      <c r="AL32">
        <v>2.2363736776915707E-2</v>
      </c>
      <c r="AM32">
        <v>4.8127735915966779E-2</v>
      </c>
      <c r="AN32">
        <v>-3.3653718444732618E-2</v>
      </c>
      <c r="AO32">
        <v>7.6230176877765968E-2</v>
      </c>
      <c r="AP32">
        <v>-3.0463676981874868E-2</v>
      </c>
      <c r="AQ32">
        <v>1.3119188057104082E-2</v>
      </c>
      <c r="AR32">
        <v>2.8937535297965111E-3</v>
      </c>
      <c r="AS32">
        <v>3.8630356583032308E-2</v>
      </c>
      <c r="AT32">
        <v>2.750013335942824E-2</v>
      </c>
      <c r="AU32">
        <v>1.1819958971672331E-2</v>
      </c>
      <c r="AV32">
        <v>4.2901851694579281E-2</v>
      </c>
      <c r="AW32">
        <v>4.09797074645376E-2</v>
      </c>
      <c r="AX32">
        <v>-3.2481665875298271E-2</v>
      </c>
      <c r="AY32">
        <v>7.1585944282461164E-2</v>
      </c>
      <c r="AZ32">
        <v>1.8972906788463795E-2</v>
      </c>
      <c r="BA32">
        <v>-1.8892042677420361E-2</v>
      </c>
      <c r="BB32">
        <v>4.1400500261538449E-3</v>
      </c>
      <c r="BC32">
        <v>7.4256357607432573E-3</v>
      </c>
      <c r="BD32">
        <v>6.489431258298127E-2</v>
      </c>
      <c r="BE32">
        <v>3.6468330379443768E-2</v>
      </c>
      <c r="BF32">
        <v>7.0845767995012295E-3</v>
      </c>
      <c r="BG32">
        <v>4.1281507516057095E-2</v>
      </c>
      <c r="BH32">
        <v>2.5842697558079757E-2</v>
      </c>
      <c r="BI32">
        <v>5.0519081888752849E-2</v>
      </c>
      <c r="BJ32">
        <v>-4.3757546946696119E-2</v>
      </c>
      <c r="BK32">
        <v>6.1831721028149919E-2</v>
      </c>
      <c r="BL32">
        <v>-2.4056834771087096E-2</v>
      </c>
      <c r="BM32">
        <v>3.0530672689765507E-3</v>
      </c>
      <c r="BN32">
        <v>5.0463192902134975E-2</v>
      </c>
      <c r="BO32">
        <v>7.2069214130470016E-2</v>
      </c>
      <c r="BP32">
        <v>3.06505901772685E-2</v>
      </c>
      <c r="BQ32">
        <v>2.4689686175618279E-2</v>
      </c>
      <c r="BR32">
        <v>5.5910325539616404E-2</v>
      </c>
      <c r="BS32">
        <v>4.39502514374598E-2</v>
      </c>
      <c r="BT32">
        <v>5.8690405438747976E-2</v>
      </c>
    </row>
    <row r="33" spans="1:72" x14ac:dyDescent="0.35">
      <c r="A33" s="42" t="s">
        <v>71</v>
      </c>
      <c r="B33" s="43">
        <v>8.6999999999999993</v>
      </c>
      <c r="C33" s="44">
        <v>5.5</v>
      </c>
      <c r="D33" s="45">
        <v>76.032117342828414</v>
      </c>
      <c r="E33" s="46">
        <v>329.3</v>
      </c>
      <c r="G33" s="18">
        <v>1</v>
      </c>
      <c r="H33">
        <f t="shared" si="3"/>
        <v>5.5</v>
      </c>
      <c r="I33">
        <f t="shared" si="3"/>
        <v>76.032117342828414</v>
      </c>
      <c r="J33" s="19">
        <f t="shared" si="3"/>
        <v>329.3</v>
      </c>
      <c r="L33" s="26">
        <f t="shared" si="1"/>
        <v>8.6999999999999993</v>
      </c>
      <c r="S33" s="26">
        <v>10.703770804947315</v>
      </c>
      <c r="U33" s="26">
        <f t="shared" si="2"/>
        <v>-2.0037708049473153</v>
      </c>
      <c r="W33">
        <v>-2.4450739710530252E-3</v>
      </c>
      <c r="X33">
        <v>3.0245899523651185E-2</v>
      </c>
      <c r="Y33">
        <v>1.6450883172439059E-2</v>
      </c>
      <c r="Z33">
        <v>-1.499631601441386E-2</v>
      </c>
      <c r="AA33">
        <v>6.1008205937747702E-2</v>
      </c>
      <c r="AB33">
        <v>2.925085539373035E-2</v>
      </c>
      <c r="AC33">
        <v>3.3896408010606088E-2</v>
      </c>
      <c r="AD33">
        <v>-5.0339912583725541E-3</v>
      </c>
      <c r="AE33">
        <v>2.2049349141958635E-3</v>
      </c>
      <c r="AF33">
        <v>2.4039006301866978E-2</v>
      </c>
      <c r="AG33">
        <v>0.15058485730038176</v>
      </c>
      <c r="AH33">
        <v>2.977601288228101E-3</v>
      </c>
      <c r="AI33">
        <v>1.1257437048659388E-2</v>
      </c>
      <c r="AJ33">
        <v>-1.1299532355360214E-2</v>
      </c>
      <c r="AK33">
        <v>3.4434356974180409E-2</v>
      </c>
      <c r="AL33">
        <v>-1.2044550071028254E-4</v>
      </c>
      <c r="AM33">
        <v>-3.7388880314478366E-3</v>
      </c>
      <c r="AN33">
        <v>-1.9372850846718935E-2</v>
      </c>
      <c r="AO33">
        <v>1.4144692297630837E-2</v>
      </c>
      <c r="AP33">
        <v>2.3750553975875621E-2</v>
      </c>
      <c r="AQ33">
        <v>5.0077008425053929E-2</v>
      </c>
      <c r="AR33">
        <v>5.23776899422514E-3</v>
      </c>
      <c r="AS33">
        <v>4.2670946872070438E-2</v>
      </c>
      <c r="AT33">
        <v>-6.7923416348844717E-3</v>
      </c>
      <c r="AU33">
        <v>-9.3916517293924848E-4</v>
      </c>
      <c r="AV33">
        <v>2.8359704792122527E-2</v>
      </c>
      <c r="AW33">
        <v>2.9867187699238885E-2</v>
      </c>
      <c r="AX33">
        <v>1.6377563708522974E-2</v>
      </c>
      <c r="AY33">
        <v>1.8972906788463674E-2</v>
      </c>
      <c r="AZ33">
        <v>6.0412896712628575E-2</v>
      </c>
      <c r="BA33">
        <v>2.5499786690788423E-2</v>
      </c>
      <c r="BB33">
        <v>6.0067549298095803E-2</v>
      </c>
      <c r="BC33">
        <v>8.5755519259013025E-3</v>
      </c>
      <c r="BD33">
        <v>3.2495914781403304E-2</v>
      </c>
      <c r="BE33">
        <v>-1.5562936944270023E-3</v>
      </c>
      <c r="BF33">
        <v>1.0112718786951551E-3</v>
      </c>
      <c r="BG33">
        <v>3.4792421785851076E-2</v>
      </c>
      <c r="BH33">
        <v>-1.9618250829922771E-3</v>
      </c>
      <c r="BI33">
        <v>2.8858965602538283E-2</v>
      </c>
      <c r="BJ33">
        <v>-3.3093468622791278E-4</v>
      </c>
      <c r="BK33">
        <v>1.6328199153801508E-2</v>
      </c>
      <c r="BL33">
        <v>-2.7216255384506602E-2</v>
      </c>
      <c r="BM33">
        <v>2.7125995295774471E-2</v>
      </c>
      <c r="BN33">
        <v>3.9312693256752865E-2</v>
      </c>
      <c r="BO33">
        <v>2.9325035673348598E-2</v>
      </c>
      <c r="BP33">
        <v>3.7710061754939135E-2</v>
      </c>
      <c r="BQ33">
        <v>5.9736815354349701E-2</v>
      </c>
      <c r="BR33">
        <v>-9.9442139593713536E-3</v>
      </c>
      <c r="BS33">
        <v>1.8152755059444962E-2</v>
      </c>
      <c r="BT33">
        <v>5.3343395023358608E-4</v>
      </c>
    </row>
    <row r="34" spans="1:72" x14ac:dyDescent="0.35">
      <c r="A34" s="42" t="s">
        <v>72</v>
      </c>
      <c r="B34" s="43">
        <v>17.100000000000001</v>
      </c>
      <c r="C34" s="44">
        <v>5.8</v>
      </c>
      <c r="D34" s="45">
        <v>83.996520785584835</v>
      </c>
      <c r="E34" s="46">
        <v>664.2</v>
      </c>
      <c r="G34" s="18">
        <v>1</v>
      </c>
      <c r="H34">
        <f t="shared" si="3"/>
        <v>5.8</v>
      </c>
      <c r="I34">
        <f t="shared" si="3"/>
        <v>83.996520785584835</v>
      </c>
      <c r="J34" s="19">
        <f t="shared" si="3"/>
        <v>664.2</v>
      </c>
      <c r="L34" s="26">
        <f t="shared" si="1"/>
        <v>17.100000000000001</v>
      </c>
      <c r="S34" s="26">
        <v>11.852963983075865</v>
      </c>
      <c r="U34" s="26">
        <f t="shared" si="2"/>
        <v>5.2470360169241363</v>
      </c>
      <c r="W34">
        <v>-3.107827529853182E-2</v>
      </c>
      <c r="X34">
        <v>7.2274844031362251E-2</v>
      </c>
      <c r="Y34">
        <v>5.3689962248174447E-2</v>
      </c>
      <c r="Z34">
        <v>1.0856136525117511E-2</v>
      </c>
      <c r="AA34">
        <v>8.7215106136551521E-2</v>
      </c>
      <c r="AB34">
        <v>3.87429202566053E-2</v>
      </c>
      <c r="AC34">
        <v>-1.7038204474614793E-3</v>
      </c>
      <c r="AD34">
        <v>5.0105561892895847E-2</v>
      </c>
      <c r="AE34">
        <v>8.7440454552451419E-2</v>
      </c>
      <c r="AF34">
        <v>-3.8526564653916726E-3</v>
      </c>
      <c r="AG34">
        <v>-3.5971817648298987E-2</v>
      </c>
      <c r="AH34">
        <v>-1.0070685014693742E-2</v>
      </c>
      <c r="AI34">
        <v>3.8381628446887514E-2</v>
      </c>
      <c r="AJ34">
        <v>-2.0502873082507089E-2</v>
      </c>
      <c r="AK34">
        <v>4.352049638179057E-2</v>
      </c>
      <c r="AL34">
        <v>3.1723088896612642E-2</v>
      </c>
      <c r="AM34">
        <v>-1.6805329714980187E-2</v>
      </c>
      <c r="AN34">
        <v>1.3792668624302985E-2</v>
      </c>
      <c r="AO34">
        <v>-2.7645501762664962E-2</v>
      </c>
      <c r="AP34">
        <v>3.4578740008279207E-2</v>
      </c>
      <c r="AQ34">
        <v>7.7840762835887339E-2</v>
      </c>
      <c r="AR34">
        <v>3.8727856799862778E-2</v>
      </c>
      <c r="AS34">
        <v>3.4702232505305616E-2</v>
      </c>
      <c r="AT34">
        <v>-0.11870512324031726</v>
      </c>
      <c r="AU34">
        <v>3.448582293540374E-2</v>
      </c>
      <c r="AV34">
        <v>2.1693533654023416E-2</v>
      </c>
      <c r="AW34">
        <v>3.1064457211155062E-2</v>
      </c>
      <c r="AX34">
        <v>0.11674658715816592</v>
      </c>
      <c r="AY34">
        <v>-1.889204267742034E-2</v>
      </c>
      <c r="AZ34">
        <v>2.5499786690787903E-2</v>
      </c>
      <c r="BA34">
        <v>0.11173071043669271</v>
      </c>
      <c r="BB34">
        <v>4.2311757702631764E-2</v>
      </c>
      <c r="BC34">
        <v>-2.4618786297531704E-3</v>
      </c>
      <c r="BD34">
        <v>-1.449775394083086E-2</v>
      </c>
      <c r="BE34">
        <v>-1.6477102420536946E-2</v>
      </c>
      <c r="BF34">
        <v>1.2420282115336998E-2</v>
      </c>
      <c r="BG34">
        <v>2.8440006098567852E-2</v>
      </c>
      <c r="BH34">
        <v>7.5836752156484173E-3</v>
      </c>
      <c r="BI34">
        <v>-2.6403046946828629E-3</v>
      </c>
      <c r="BJ34">
        <v>6.7769171229904404E-2</v>
      </c>
      <c r="BK34">
        <v>-3.653610473125235E-2</v>
      </c>
      <c r="BL34">
        <v>6.2990823936845686E-2</v>
      </c>
      <c r="BM34">
        <v>6.1556847881525253E-2</v>
      </c>
      <c r="BN34">
        <v>2.7002140285983092E-2</v>
      </c>
      <c r="BO34">
        <v>-7.2535267713694229E-3</v>
      </c>
      <c r="BP34">
        <v>-3.0151137077787854E-2</v>
      </c>
      <c r="BQ34">
        <v>5.3194367389222376E-2</v>
      </c>
      <c r="BR34">
        <v>-1.5067020994936488E-2</v>
      </c>
      <c r="BS34">
        <v>7.7244911898057753E-3</v>
      </c>
      <c r="BT34">
        <v>-1.5493966660362304E-2</v>
      </c>
    </row>
    <row r="35" spans="1:72" x14ac:dyDescent="0.35">
      <c r="A35" s="42" t="s">
        <v>73</v>
      </c>
      <c r="B35" s="43">
        <v>13.6</v>
      </c>
      <c r="C35" s="44">
        <v>5.6</v>
      </c>
      <c r="D35" s="45">
        <v>73.422529169257928</v>
      </c>
      <c r="E35" s="46">
        <v>414.1</v>
      </c>
      <c r="G35" s="18">
        <v>1</v>
      </c>
      <c r="H35">
        <f t="shared" si="3"/>
        <v>5.6</v>
      </c>
      <c r="I35">
        <f t="shared" si="3"/>
        <v>73.422529169257928</v>
      </c>
      <c r="J35" s="19">
        <f t="shared" si="3"/>
        <v>414.1</v>
      </c>
      <c r="L35" s="26">
        <f t="shared" si="1"/>
        <v>13.6</v>
      </c>
      <c r="S35" s="26">
        <v>10.857452575591617</v>
      </c>
      <c r="U35" s="26">
        <f t="shared" si="2"/>
        <v>2.7425474244083823</v>
      </c>
      <c r="W35">
        <v>-4.4593352615353993E-3</v>
      </c>
      <c r="X35">
        <v>4.5590259397661898E-2</v>
      </c>
      <c r="Y35">
        <v>2.1261984557831723E-2</v>
      </c>
      <c r="Z35">
        <v>-1.225952625805444E-2</v>
      </c>
      <c r="AA35">
        <v>7.2723432454270057E-2</v>
      </c>
      <c r="AB35">
        <v>2.7902539462339757E-2</v>
      </c>
      <c r="AC35">
        <v>2.6731397512832746E-2</v>
      </c>
      <c r="AD35">
        <v>7.9167481753568067E-3</v>
      </c>
      <c r="AE35">
        <v>1.8952940748171207E-2</v>
      </c>
      <c r="AF35">
        <v>2.7482575625701854E-2</v>
      </c>
      <c r="AG35">
        <v>0.15200159175183153</v>
      </c>
      <c r="AH35">
        <v>-7.8003580233035122E-3</v>
      </c>
      <c r="AI35">
        <v>1.7442705331813323E-2</v>
      </c>
      <c r="AJ35">
        <v>-1.9097656545269424E-2</v>
      </c>
      <c r="AK35">
        <v>3.11319386901543E-2</v>
      </c>
      <c r="AL35">
        <v>9.8020583912725862E-4</v>
      </c>
      <c r="AM35">
        <v>-1.2647407653469875E-2</v>
      </c>
      <c r="AN35">
        <v>-7.1702804858881017E-3</v>
      </c>
      <c r="AO35">
        <v>-2.3816627810581553E-3</v>
      </c>
      <c r="AP35">
        <v>3.6023529277907265E-2</v>
      </c>
      <c r="AQ35">
        <v>5.6112996833297235E-2</v>
      </c>
      <c r="AR35">
        <v>1.1096624736659864E-2</v>
      </c>
      <c r="AS35">
        <v>3.9350981817924249E-2</v>
      </c>
      <c r="AT35">
        <v>-2.0508076471438819E-2</v>
      </c>
      <c r="AU35">
        <v>2.7423520507591018E-3</v>
      </c>
      <c r="AV35">
        <v>2.3288021895952721E-2</v>
      </c>
      <c r="AW35">
        <v>2.6039540054929335E-2</v>
      </c>
      <c r="AX35">
        <v>3.6865107400800429E-2</v>
      </c>
      <c r="AY35">
        <v>4.1400500261539394E-3</v>
      </c>
      <c r="AZ35">
        <v>6.0067549298095921E-2</v>
      </c>
      <c r="BA35">
        <v>4.2311757702632458E-2</v>
      </c>
      <c r="BB35">
        <v>6.4523349754349535E-2</v>
      </c>
      <c r="BC35">
        <v>9.5567516030743479E-3</v>
      </c>
      <c r="BD35">
        <v>1.917031581763836E-2</v>
      </c>
      <c r="BE35">
        <v>-7.944612683501287E-3</v>
      </c>
      <c r="BF35">
        <v>3.6409407722574217E-3</v>
      </c>
      <c r="BG35">
        <v>3.05255513710719E-2</v>
      </c>
      <c r="BH35">
        <v>-3.7984127898923001E-3</v>
      </c>
      <c r="BI35">
        <v>1.986534301045121E-2</v>
      </c>
      <c r="BJ35">
        <v>1.8549732391828472E-2</v>
      </c>
      <c r="BK35">
        <v>2.0705150431866992E-3</v>
      </c>
      <c r="BL35">
        <v>-1.2365228156456742E-2</v>
      </c>
      <c r="BM35">
        <v>3.4471892535308274E-2</v>
      </c>
      <c r="BN35">
        <v>3.2786163117649751E-2</v>
      </c>
      <c r="BO35">
        <v>1.5183926147388414E-2</v>
      </c>
      <c r="BP35">
        <v>3.0285815288262671E-2</v>
      </c>
      <c r="BQ35">
        <v>6.0713955674309185E-2</v>
      </c>
      <c r="BR35">
        <v>-2.0227910584228508E-2</v>
      </c>
      <c r="BS35">
        <v>1.1835809952015545E-2</v>
      </c>
      <c r="BT35">
        <v>-1.0676425426887695E-2</v>
      </c>
    </row>
    <row r="36" spans="1:72" x14ac:dyDescent="0.35">
      <c r="A36" s="42" t="s">
        <v>74</v>
      </c>
      <c r="B36" s="43">
        <v>14.6</v>
      </c>
      <c r="C36" s="44">
        <v>8.1</v>
      </c>
      <c r="D36" s="45">
        <v>73.937344387272134</v>
      </c>
      <c r="E36" s="46">
        <v>466.4</v>
      </c>
      <c r="G36" s="18">
        <v>1</v>
      </c>
      <c r="H36">
        <f t="shared" si="3"/>
        <v>8.1</v>
      </c>
      <c r="I36">
        <f t="shared" si="3"/>
        <v>73.937344387272134</v>
      </c>
      <c r="J36" s="19">
        <f t="shared" si="3"/>
        <v>466.4</v>
      </c>
      <c r="L36" s="26">
        <f t="shared" si="1"/>
        <v>14.6</v>
      </c>
      <c r="S36" s="26">
        <v>14.148922758102305</v>
      </c>
      <c r="U36" s="26">
        <f t="shared" si="2"/>
        <v>0.45107724189769449</v>
      </c>
      <c r="W36">
        <v>5.6399176421514458E-2</v>
      </c>
      <c r="X36">
        <v>2.2472414887263037E-2</v>
      </c>
      <c r="Y36">
        <v>8.741822381678109E-3</v>
      </c>
      <c r="Z36">
        <v>4.013423801532863E-2</v>
      </c>
      <c r="AA36">
        <v>-3.9234327718870726E-3</v>
      </c>
      <c r="AB36">
        <v>5.538896293249395E-4</v>
      </c>
      <c r="AC36">
        <v>1.38945501956909E-2</v>
      </c>
      <c r="AD36">
        <v>3.7923593978779535E-2</v>
      </c>
      <c r="AE36">
        <v>1.9350257368609153E-2</v>
      </c>
      <c r="AF36">
        <v>4.7198670391093961E-2</v>
      </c>
      <c r="AG36">
        <v>4.605758886564193E-2</v>
      </c>
      <c r="AH36">
        <v>1.4763188785386419E-2</v>
      </c>
      <c r="AI36">
        <v>2.5032787568414632E-2</v>
      </c>
      <c r="AJ36">
        <v>3.3341158240850606E-2</v>
      </c>
      <c r="AK36">
        <v>-9.4185179718435895E-3</v>
      </c>
      <c r="AL36">
        <v>1.7389140718351355E-2</v>
      </c>
      <c r="AM36">
        <v>2.6213597515743807E-2</v>
      </c>
      <c r="AN36">
        <v>6.5492384016925378E-2</v>
      </c>
      <c r="AO36">
        <v>9.9846591652449773E-3</v>
      </c>
      <c r="AP36">
        <v>4.3266073141573456E-2</v>
      </c>
      <c r="AQ36">
        <v>-1.1272139252396805E-2</v>
      </c>
      <c r="AR36">
        <v>2.4779274960759864E-2</v>
      </c>
      <c r="AS36">
        <v>-4.0792323647911039E-3</v>
      </c>
      <c r="AT36">
        <v>9.0100302495354417E-2</v>
      </c>
      <c r="AU36">
        <v>2.2760827497839267E-2</v>
      </c>
      <c r="AV36">
        <v>3.0072209010451687E-3</v>
      </c>
      <c r="AW36">
        <v>-7.797599056278701E-4</v>
      </c>
      <c r="AX36">
        <v>5.6074454548957764E-3</v>
      </c>
      <c r="AY36">
        <v>7.4256357607429962E-3</v>
      </c>
      <c r="AZ36">
        <v>8.5755519259014396E-3</v>
      </c>
      <c r="BA36">
        <v>-2.4618786297534306E-3</v>
      </c>
      <c r="BB36">
        <v>9.5567516030743375E-3</v>
      </c>
      <c r="BC36">
        <v>4.1553683449332475E-2</v>
      </c>
      <c r="BD36">
        <v>6.2826199519788739E-3</v>
      </c>
      <c r="BE36">
        <v>3.2787611602914088E-2</v>
      </c>
      <c r="BF36">
        <v>3.6157969046530819E-2</v>
      </c>
      <c r="BG36">
        <v>-8.0863349698306886E-4</v>
      </c>
      <c r="BH36">
        <v>2.7586724796754163E-2</v>
      </c>
      <c r="BI36">
        <v>1.018973493096037E-2</v>
      </c>
      <c r="BJ36">
        <v>4.0683375925873913E-2</v>
      </c>
      <c r="BK36">
        <v>2.2816483807493987E-2</v>
      </c>
      <c r="BL36">
        <v>3.7026597676892703E-2</v>
      </c>
      <c r="BM36">
        <v>8.3350074277196359E-3</v>
      </c>
      <c r="BN36">
        <v>-6.8451329002612582E-3</v>
      </c>
      <c r="BO36">
        <v>-1.0210211735803623E-3</v>
      </c>
      <c r="BP36">
        <v>3.408125450645863E-2</v>
      </c>
      <c r="BQ36">
        <v>-8.508210824178096E-3</v>
      </c>
      <c r="BR36">
        <v>2.1955784282873134E-2</v>
      </c>
      <c r="BS36">
        <v>1.1621099458468002E-2</v>
      </c>
      <c r="BT36">
        <v>1.8017810540027587E-2</v>
      </c>
    </row>
    <row r="37" spans="1:72" x14ac:dyDescent="0.35">
      <c r="A37" s="42" t="s">
        <v>75</v>
      </c>
      <c r="B37" s="48">
        <v>12</v>
      </c>
      <c r="C37" s="44">
        <v>5.8</v>
      </c>
      <c r="D37" s="45">
        <v>91.393509706444945</v>
      </c>
      <c r="E37" s="46">
        <v>142.4</v>
      </c>
      <c r="G37" s="18">
        <v>1</v>
      </c>
      <c r="H37">
        <f t="shared" si="3"/>
        <v>5.8</v>
      </c>
      <c r="I37">
        <f t="shared" si="3"/>
        <v>91.393509706444945</v>
      </c>
      <c r="J37" s="19">
        <f t="shared" si="3"/>
        <v>142.4</v>
      </c>
      <c r="L37" s="26">
        <f t="shared" si="1"/>
        <v>12</v>
      </c>
      <c r="S37" s="26">
        <v>11.379935658704422</v>
      </c>
      <c r="U37" s="26">
        <f t="shared" si="2"/>
        <v>0.62006434129557775</v>
      </c>
      <c r="W37">
        <v>6.1379872496092024E-3</v>
      </c>
      <c r="X37">
        <v>-2.0424629815284985E-2</v>
      </c>
      <c r="Y37">
        <v>1.1340286508968228E-2</v>
      </c>
      <c r="Z37">
        <v>-1.7158627425349522E-3</v>
      </c>
      <c r="AA37">
        <v>5.6501815951349281E-3</v>
      </c>
      <c r="AB37">
        <v>3.3440330272589927E-2</v>
      </c>
      <c r="AC37">
        <v>4.4084315280008154E-2</v>
      </c>
      <c r="AD37">
        <v>-2.6458042589421294E-2</v>
      </c>
      <c r="AE37">
        <v>-2.7495009723741068E-2</v>
      </c>
      <c r="AF37">
        <v>-1.5452031798820001E-4</v>
      </c>
      <c r="AG37">
        <v>2.6724545551752188E-2</v>
      </c>
      <c r="AH37">
        <v>4.826021189990809E-2</v>
      </c>
      <c r="AI37">
        <v>-1.5044182137017269E-4</v>
      </c>
      <c r="AJ37">
        <v>2.999102094593575E-2</v>
      </c>
      <c r="AK37">
        <v>4.3784979801918165E-2</v>
      </c>
      <c r="AL37">
        <v>1.483470020273751E-2</v>
      </c>
      <c r="AM37">
        <v>3.725738617013391E-2</v>
      </c>
      <c r="AN37">
        <v>-3.8596937759214987E-2</v>
      </c>
      <c r="AO37">
        <v>6.753463659808065E-2</v>
      </c>
      <c r="AP37">
        <v>-2.2154743972468176E-2</v>
      </c>
      <c r="AQ37">
        <v>2.2174889161527555E-2</v>
      </c>
      <c r="AR37">
        <v>-1.6605734641712486E-4</v>
      </c>
      <c r="AS37">
        <v>4.2918041589499578E-2</v>
      </c>
      <c r="AT37">
        <v>2.2352597141317244E-2</v>
      </c>
      <c r="AU37">
        <v>5.4992427629469934E-3</v>
      </c>
      <c r="AV37">
        <v>4.22107708339578E-2</v>
      </c>
      <c r="AW37">
        <v>4.0747210524596171E-2</v>
      </c>
      <c r="AX37">
        <v>-2.9290128552881906E-2</v>
      </c>
      <c r="AY37">
        <v>6.4894312582981159E-2</v>
      </c>
      <c r="AZ37">
        <v>3.2495914781403339E-2</v>
      </c>
      <c r="BA37">
        <v>-1.4497753940830804E-2</v>
      </c>
      <c r="BB37">
        <v>1.91703158176382E-2</v>
      </c>
      <c r="BC37">
        <v>6.2826199519789225E-3</v>
      </c>
      <c r="BD37">
        <v>6.3588782287749418E-2</v>
      </c>
      <c r="BE37">
        <v>2.8068469073779849E-2</v>
      </c>
      <c r="BF37">
        <v>2.9200887048794317E-3</v>
      </c>
      <c r="BG37">
        <v>4.2751122226018082E-2</v>
      </c>
      <c r="BH37">
        <v>1.8038738435850694E-2</v>
      </c>
      <c r="BI37">
        <v>4.9724785190193403E-2</v>
      </c>
      <c r="BJ37">
        <v>-4.2727234506210174E-2</v>
      </c>
      <c r="BK37">
        <v>5.6348429978906003E-2</v>
      </c>
      <c r="BL37">
        <v>-3.4836508348894311E-2</v>
      </c>
      <c r="BM37">
        <v>6.4986296423346218E-3</v>
      </c>
      <c r="BN37">
        <v>5.2123948697268323E-2</v>
      </c>
      <c r="BO37">
        <v>6.8362953469375182E-2</v>
      </c>
      <c r="BP37">
        <v>3.6794997491146189E-2</v>
      </c>
      <c r="BQ37">
        <v>3.6135215898069235E-2</v>
      </c>
      <c r="BR37">
        <v>4.1726790495318924E-2</v>
      </c>
      <c r="BS37">
        <v>4.0176229491618566E-2</v>
      </c>
      <c r="BT37">
        <v>4.7622193130133411E-2</v>
      </c>
    </row>
    <row r="38" spans="1:72" x14ac:dyDescent="0.35">
      <c r="A38" s="42" t="s">
        <v>76</v>
      </c>
      <c r="B38" s="43">
        <v>13.4</v>
      </c>
      <c r="C38" s="44">
        <v>7.8</v>
      </c>
      <c r="D38" s="45">
        <v>84.764237226305966</v>
      </c>
      <c r="E38" s="46">
        <v>343.2</v>
      </c>
      <c r="G38" s="18">
        <v>1</v>
      </c>
      <c r="H38">
        <f t="shared" si="3"/>
        <v>7.8</v>
      </c>
      <c r="I38">
        <f t="shared" si="3"/>
        <v>84.764237226305966</v>
      </c>
      <c r="J38" s="19">
        <f t="shared" si="3"/>
        <v>343.2</v>
      </c>
      <c r="L38" s="26">
        <f t="shared" si="1"/>
        <v>13.4</v>
      </c>
      <c r="S38" s="26">
        <v>13.983290890156265</v>
      </c>
      <c r="U38" s="26">
        <f t="shared" si="2"/>
        <v>-0.58329089015626501</v>
      </c>
      <c r="W38">
        <v>4.8250894154049817E-2</v>
      </c>
      <c r="X38">
        <v>-5.5038368644961602E-3</v>
      </c>
      <c r="Y38">
        <v>9.6249069148589481E-3</v>
      </c>
      <c r="Z38">
        <v>3.9589583128445155E-2</v>
      </c>
      <c r="AA38">
        <v>-2.4734761938326334E-2</v>
      </c>
      <c r="AB38">
        <v>9.5808378603631089E-3</v>
      </c>
      <c r="AC38">
        <v>2.1856775626549405E-2</v>
      </c>
      <c r="AD38">
        <v>1.9606250680169544E-2</v>
      </c>
      <c r="AE38">
        <v>2.9567364412230318E-3</v>
      </c>
      <c r="AF38">
        <v>2.513680201780966E-2</v>
      </c>
      <c r="AG38">
        <v>-2.5919475030041064E-2</v>
      </c>
      <c r="AH38">
        <v>4.0544574474353973E-2</v>
      </c>
      <c r="AI38">
        <v>1.6918111428067477E-2</v>
      </c>
      <c r="AJ38">
        <v>5.0345217995780955E-2</v>
      </c>
      <c r="AK38">
        <v>5.8826396573464657E-3</v>
      </c>
      <c r="AL38">
        <v>2.5773947254201426E-2</v>
      </c>
      <c r="AM38">
        <v>4.5656861742439665E-2</v>
      </c>
      <c r="AN38">
        <v>3.8751295808043221E-2</v>
      </c>
      <c r="AO38">
        <v>4.2078691533392533E-2</v>
      </c>
      <c r="AP38">
        <v>1.0745158640554437E-2</v>
      </c>
      <c r="AQ38">
        <v>-1.5077241907151651E-2</v>
      </c>
      <c r="AR38">
        <v>1.9825926542907605E-2</v>
      </c>
      <c r="AS38">
        <v>4.7497254622034307E-3</v>
      </c>
      <c r="AT38">
        <v>8.1722364274078058E-2</v>
      </c>
      <c r="AU38">
        <v>2.4715822394568276E-2</v>
      </c>
      <c r="AV38">
        <v>1.6423946734047859E-2</v>
      </c>
      <c r="AW38">
        <v>1.2334721964777366E-2</v>
      </c>
      <c r="AX38">
        <v>-1.4438043881834478E-2</v>
      </c>
      <c r="AY38">
        <v>3.6468330379443505E-2</v>
      </c>
      <c r="AZ38">
        <v>-1.5562936944268808E-3</v>
      </c>
      <c r="BA38">
        <v>-1.6477102420537459E-2</v>
      </c>
      <c r="BB38">
        <v>-7.9446126835014085E-3</v>
      </c>
      <c r="BC38">
        <v>3.2787611602914157E-2</v>
      </c>
      <c r="BD38">
        <v>2.80684690737798E-2</v>
      </c>
      <c r="BE38">
        <v>4.3941135407388685E-2</v>
      </c>
      <c r="BF38">
        <v>3.1247010757157374E-2</v>
      </c>
      <c r="BG38">
        <v>1.0876811424568041E-2</v>
      </c>
      <c r="BH38">
        <v>3.5249358251214391E-2</v>
      </c>
      <c r="BI38">
        <v>2.5025376905021157E-2</v>
      </c>
      <c r="BJ38">
        <v>1.0221081216096578E-2</v>
      </c>
      <c r="BK38">
        <v>4.3450776579803264E-2</v>
      </c>
      <c r="BL38">
        <v>2.5838329897970469E-2</v>
      </c>
      <c r="BM38">
        <v>1.2595629959516325E-3</v>
      </c>
      <c r="BN38">
        <v>9.6150060669265344E-3</v>
      </c>
      <c r="BO38">
        <v>2.7412767748909959E-2</v>
      </c>
      <c r="BP38">
        <v>2.9405957872612007E-2</v>
      </c>
      <c r="BQ38">
        <v>-1.0623111629250703E-2</v>
      </c>
      <c r="BR38">
        <v>4.8421072151702854E-2</v>
      </c>
      <c r="BS38">
        <v>2.6293471536363459E-2</v>
      </c>
      <c r="BT38">
        <v>4.3620557451512831E-2</v>
      </c>
    </row>
    <row r="39" spans="1:72" x14ac:dyDescent="0.35">
      <c r="A39" s="42" t="s">
        <v>77</v>
      </c>
      <c r="B39" s="43">
        <v>15.9</v>
      </c>
      <c r="C39" s="44">
        <v>8</v>
      </c>
      <c r="D39" s="45">
        <v>78.141238608693655</v>
      </c>
      <c r="E39" s="46">
        <v>499.6</v>
      </c>
      <c r="G39" s="18">
        <v>1</v>
      </c>
      <c r="H39">
        <f t="shared" si="3"/>
        <v>8</v>
      </c>
      <c r="I39">
        <f t="shared" si="3"/>
        <v>78.141238608693655</v>
      </c>
      <c r="J39" s="19">
        <f t="shared" si="3"/>
        <v>499.6</v>
      </c>
      <c r="L39" s="26">
        <f t="shared" si="1"/>
        <v>15.9</v>
      </c>
      <c r="S39" s="26">
        <v>14.220894101178885</v>
      </c>
      <c r="U39" s="26">
        <f t="shared" si="2"/>
        <v>1.6791058988211152</v>
      </c>
      <c r="W39">
        <v>4.674675424587621E-2</v>
      </c>
      <c r="X39">
        <v>2.4559596661923561E-2</v>
      </c>
      <c r="Y39">
        <v>1.6647036500919532E-2</v>
      </c>
      <c r="Z39">
        <v>4.3269906436049804E-2</v>
      </c>
      <c r="AA39">
        <v>-1.3457051681182441E-3</v>
      </c>
      <c r="AB39">
        <v>5.5551465512089677E-3</v>
      </c>
      <c r="AC39">
        <v>9.3465739044115356E-3</v>
      </c>
      <c r="AD39">
        <v>4.3150424434160284E-2</v>
      </c>
      <c r="AE39">
        <v>3.1923680946770297E-2</v>
      </c>
      <c r="AF39">
        <v>3.5654803656483741E-2</v>
      </c>
      <c r="AG39">
        <v>-4.4827728533978761E-3</v>
      </c>
      <c r="AH39">
        <v>1.7806985367374635E-2</v>
      </c>
      <c r="AI39">
        <v>2.8067390239844243E-2</v>
      </c>
      <c r="AJ39">
        <v>3.396125622040537E-2</v>
      </c>
      <c r="AK39">
        <v>-2.5037287136131774E-3</v>
      </c>
      <c r="AL39">
        <v>2.5111377559534083E-2</v>
      </c>
      <c r="AM39">
        <v>2.7140636641291765E-2</v>
      </c>
      <c r="AN39">
        <v>6.291383910732587E-2</v>
      </c>
      <c r="AO39">
        <v>9.3224991939371837E-3</v>
      </c>
      <c r="AP39">
        <v>3.711997162161184E-2</v>
      </c>
      <c r="AQ39">
        <v>-4.5137847441428028E-3</v>
      </c>
      <c r="AR39">
        <v>2.9628411375702775E-2</v>
      </c>
      <c r="AS39">
        <v>-1.9885134774560191E-3</v>
      </c>
      <c r="AT39">
        <v>6.2463068503946062E-2</v>
      </c>
      <c r="AU39">
        <v>2.9475213941923782E-2</v>
      </c>
      <c r="AV39">
        <v>5.6990872205193305E-3</v>
      </c>
      <c r="AW39">
        <v>3.5927539217790387E-3</v>
      </c>
      <c r="AX39">
        <v>2.1304182542192351E-2</v>
      </c>
      <c r="AY39">
        <v>7.0845767995012521E-3</v>
      </c>
      <c r="AZ39">
        <v>1.0112718786954335E-3</v>
      </c>
      <c r="BA39">
        <v>1.2420282115336856E-2</v>
      </c>
      <c r="BB39">
        <v>3.640940772257505E-3</v>
      </c>
      <c r="BC39">
        <v>3.6157969046531159E-2</v>
      </c>
      <c r="BD39">
        <v>2.9200887048796142E-3</v>
      </c>
      <c r="BE39">
        <v>3.1247010757157682E-2</v>
      </c>
      <c r="BF39">
        <v>3.6073017620394457E-2</v>
      </c>
      <c r="BG39">
        <v>1.8918845032670703E-3</v>
      </c>
      <c r="BH39">
        <v>3.0274722626051132E-2</v>
      </c>
      <c r="BI39">
        <v>8.0283452202439612E-3</v>
      </c>
      <c r="BJ39">
        <v>4.571221776466132E-2</v>
      </c>
      <c r="BK39">
        <v>1.6886925547248618E-2</v>
      </c>
      <c r="BL39">
        <v>5.0194423739418778E-2</v>
      </c>
      <c r="BM39">
        <v>1.4192232280197822E-2</v>
      </c>
      <c r="BN39">
        <v>-3.8495648063568318E-3</v>
      </c>
      <c r="BO39">
        <v>-6.016422727169457E-4</v>
      </c>
      <c r="BP39">
        <v>1.9563647536917264E-2</v>
      </c>
      <c r="BQ39">
        <v>-7.9630773291153745E-3</v>
      </c>
      <c r="BR39">
        <v>2.6050125546930272E-2</v>
      </c>
      <c r="BS39">
        <v>1.3209491770684284E-2</v>
      </c>
      <c r="BT39">
        <v>2.0229018339353581E-2</v>
      </c>
    </row>
    <row r="40" spans="1:72" x14ac:dyDescent="0.35">
      <c r="A40" s="42" t="s">
        <v>78</v>
      </c>
      <c r="B40" s="43">
        <v>13.6</v>
      </c>
      <c r="C40" s="44">
        <v>5.5</v>
      </c>
      <c r="D40" s="45">
        <v>90.140446325387984</v>
      </c>
      <c r="E40" s="46">
        <v>287.60000000000002</v>
      </c>
      <c r="G40" s="18">
        <v>1</v>
      </c>
      <c r="H40">
        <f t="shared" si="3"/>
        <v>5.5</v>
      </c>
      <c r="I40">
        <f t="shared" si="3"/>
        <v>90.140446325387984</v>
      </c>
      <c r="J40" s="19">
        <f t="shared" si="3"/>
        <v>287.60000000000002</v>
      </c>
      <c r="L40" s="26">
        <f t="shared" si="1"/>
        <v>13.6</v>
      </c>
      <c r="S40" s="26">
        <v>11.157006478778413</v>
      </c>
      <c r="U40" s="26">
        <f t="shared" si="2"/>
        <v>2.4429935212215863</v>
      </c>
      <c r="W40">
        <v>-1.291993706544239E-2</v>
      </c>
      <c r="X40">
        <v>8.2262996380725872E-3</v>
      </c>
      <c r="Y40">
        <v>2.6055262294289692E-2</v>
      </c>
      <c r="Z40">
        <v>-3.4670394978336752E-3</v>
      </c>
      <c r="AA40">
        <v>3.7310679917635613E-2</v>
      </c>
      <c r="AB40">
        <v>3.8979530947766822E-2</v>
      </c>
      <c r="AC40">
        <v>3.1935149158002982E-2</v>
      </c>
      <c r="AD40">
        <v>-7.5801539936958262E-3</v>
      </c>
      <c r="AE40">
        <v>6.7969273592336926E-3</v>
      </c>
      <c r="AF40">
        <v>-5.7196304513636598E-3</v>
      </c>
      <c r="AG40">
        <v>1.1011463967089075E-2</v>
      </c>
      <c r="AH40">
        <v>3.0216207693418075E-2</v>
      </c>
      <c r="AI40">
        <v>1.0272552677175563E-2</v>
      </c>
      <c r="AJ40">
        <v>1.0281159655924143E-2</v>
      </c>
      <c r="AK40">
        <v>4.9648828354169935E-2</v>
      </c>
      <c r="AL40">
        <v>1.9232465310999446E-2</v>
      </c>
      <c r="AM40">
        <v>1.8141903900781214E-2</v>
      </c>
      <c r="AN40">
        <v>-3.2758624858901061E-2</v>
      </c>
      <c r="AO40">
        <v>3.9689036903684631E-2</v>
      </c>
      <c r="AP40">
        <v>-8.5158170701163001E-3</v>
      </c>
      <c r="AQ40">
        <v>4.6480931991642237E-2</v>
      </c>
      <c r="AR40">
        <v>1.0042387188743909E-2</v>
      </c>
      <c r="AS40">
        <v>4.5928625156354264E-2</v>
      </c>
      <c r="AT40">
        <v>-3.4635294299772912E-2</v>
      </c>
      <c r="AU40">
        <v>1.2635623415379826E-2</v>
      </c>
      <c r="AV40">
        <v>3.9349732829327771E-2</v>
      </c>
      <c r="AW40">
        <v>4.1954861216342093E-2</v>
      </c>
      <c r="AX40">
        <v>1.7779086181826859E-2</v>
      </c>
      <c r="AY40">
        <v>4.1281507516056901E-2</v>
      </c>
      <c r="AZ40">
        <v>3.4792421785850777E-2</v>
      </c>
      <c r="BA40">
        <v>2.8440006098567838E-2</v>
      </c>
      <c r="BB40">
        <v>3.0525551371071418E-2</v>
      </c>
      <c r="BC40">
        <v>-8.0863349698308447E-4</v>
      </c>
      <c r="BD40">
        <v>4.2751122226017943E-2</v>
      </c>
      <c r="BE40">
        <v>1.087681142456811E-2</v>
      </c>
      <c r="BF40">
        <v>1.8918845032668699E-3</v>
      </c>
      <c r="BG40">
        <v>4.2845451258304537E-2</v>
      </c>
      <c r="BH40">
        <v>1.2178468295722613E-2</v>
      </c>
      <c r="BI40">
        <v>3.5885515174567013E-2</v>
      </c>
      <c r="BJ40">
        <v>-1.3622205308610129E-2</v>
      </c>
      <c r="BK40">
        <v>2.7134262740506405E-2</v>
      </c>
      <c r="BL40">
        <v>-1.0639367521716639E-2</v>
      </c>
      <c r="BM40">
        <v>2.5838313110935162E-2</v>
      </c>
      <c r="BN40">
        <v>5.021613582029625E-2</v>
      </c>
      <c r="BO40">
        <v>4.9344997224536995E-2</v>
      </c>
      <c r="BP40">
        <v>1.4914786672134889E-2</v>
      </c>
      <c r="BQ40">
        <v>4.8710642511708938E-2</v>
      </c>
      <c r="BR40">
        <v>2.212491062248171E-2</v>
      </c>
      <c r="BS40">
        <v>3.1545191367423391E-2</v>
      </c>
      <c r="BT40">
        <v>2.7400008082564872E-2</v>
      </c>
    </row>
    <row r="41" spans="1:72" x14ac:dyDescent="0.35">
      <c r="A41" s="42" t="s">
        <v>79</v>
      </c>
      <c r="B41" s="43">
        <v>12.1</v>
      </c>
      <c r="C41" s="44">
        <v>7.6</v>
      </c>
      <c r="D41" s="45">
        <v>85.424563507935517</v>
      </c>
      <c r="E41" s="46">
        <v>416.5</v>
      </c>
      <c r="G41" s="18">
        <v>1</v>
      </c>
      <c r="H41">
        <f t="shared" si="3"/>
        <v>7.6</v>
      </c>
      <c r="I41">
        <f t="shared" si="3"/>
        <v>85.424563507935517</v>
      </c>
      <c r="J41" s="19">
        <f t="shared" si="3"/>
        <v>416.5</v>
      </c>
      <c r="L41" s="26">
        <f t="shared" si="1"/>
        <v>12.1</v>
      </c>
      <c r="S41" s="26">
        <v>13.855600457391526</v>
      </c>
      <c r="U41" s="26">
        <f t="shared" si="2"/>
        <v>-1.7556004573915267</v>
      </c>
      <c r="W41">
        <v>3.6064993075132439E-2</v>
      </c>
      <c r="X41">
        <v>8.1652489757192553E-3</v>
      </c>
      <c r="Y41">
        <v>1.8644734451786438E-2</v>
      </c>
      <c r="Z41">
        <v>3.8933939053771502E-2</v>
      </c>
      <c r="AA41">
        <v>-8.7786802762762489E-3</v>
      </c>
      <c r="AB41">
        <v>1.3908005271728755E-2</v>
      </c>
      <c r="AC41">
        <v>1.5336069159830455E-2</v>
      </c>
      <c r="AD41">
        <v>2.9050615675317651E-2</v>
      </c>
      <c r="AE41">
        <v>2.1826671806017245E-2</v>
      </c>
      <c r="AF41">
        <v>1.900842154445662E-2</v>
      </c>
      <c r="AG41">
        <v>-4.6006407605902702E-2</v>
      </c>
      <c r="AH41">
        <v>3.3084028530399497E-2</v>
      </c>
      <c r="AI41">
        <v>2.2311563227262715E-2</v>
      </c>
      <c r="AJ41">
        <v>4.0988398009384447E-2</v>
      </c>
      <c r="AK41">
        <v>1.1110510678135333E-2</v>
      </c>
      <c r="AL41">
        <v>2.9725755078041705E-2</v>
      </c>
      <c r="AM41">
        <v>3.6858302447236743E-2</v>
      </c>
      <c r="AN41">
        <v>3.9492887672124229E-2</v>
      </c>
      <c r="AO41">
        <v>2.9344313487359205E-2</v>
      </c>
      <c r="AP41">
        <v>1.4897527666125635E-2</v>
      </c>
      <c r="AQ41">
        <v>-1.3068840028235482E-3</v>
      </c>
      <c r="AR41">
        <v>2.556047143665973E-2</v>
      </c>
      <c r="AS41">
        <v>7.3505040836033793E-3</v>
      </c>
      <c r="AT41">
        <v>4.6718963565784838E-2</v>
      </c>
      <c r="AU41">
        <v>2.9534712273854374E-2</v>
      </c>
      <c r="AV41">
        <v>1.6244805250539684E-2</v>
      </c>
      <c r="AW41">
        <v>1.4548966501464406E-2</v>
      </c>
      <c r="AX41">
        <v>1.1488753787997422E-2</v>
      </c>
      <c r="AY41">
        <v>2.5842697558079948E-2</v>
      </c>
      <c r="AZ41">
        <v>-1.961825082991947E-3</v>
      </c>
      <c r="BA41">
        <v>7.5836752156483306E-3</v>
      </c>
      <c r="BB41">
        <v>-3.7984127898921553E-3</v>
      </c>
      <c r="BC41">
        <v>2.7586724796754704E-2</v>
      </c>
      <c r="BD41">
        <v>1.8038738435851027E-2</v>
      </c>
      <c r="BE41">
        <v>3.5249358251214925E-2</v>
      </c>
      <c r="BF41">
        <v>3.0274722626051347E-2</v>
      </c>
      <c r="BG41">
        <v>1.2178468295722918E-2</v>
      </c>
      <c r="BH41">
        <v>3.2957668214444014E-2</v>
      </c>
      <c r="BI41">
        <v>1.8401942655566765E-2</v>
      </c>
      <c r="BJ41">
        <v>2.4264407517758019E-2</v>
      </c>
      <c r="BK41">
        <v>2.8448823120774916E-2</v>
      </c>
      <c r="BL41">
        <v>3.9662081306771388E-2</v>
      </c>
      <c r="BM41">
        <v>1.1940741864540867E-2</v>
      </c>
      <c r="BN41">
        <v>1.0239625956015692E-2</v>
      </c>
      <c r="BO41">
        <v>1.93417413238961E-2</v>
      </c>
      <c r="BP41">
        <v>1.5413480709296087E-2</v>
      </c>
      <c r="BQ41">
        <v>-3.8388483714332181E-3</v>
      </c>
      <c r="BR41">
        <v>4.0278738932649646E-2</v>
      </c>
      <c r="BS41">
        <v>2.2929744289866914E-2</v>
      </c>
      <c r="BT41">
        <v>3.4858514348684526E-2</v>
      </c>
    </row>
    <row r="42" spans="1:72" x14ac:dyDescent="0.35">
      <c r="A42" s="42" t="s">
        <v>80</v>
      </c>
      <c r="B42" s="43">
        <v>11.7</v>
      </c>
      <c r="C42" s="44">
        <v>6.1</v>
      </c>
      <c r="D42" s="45">
        <v>88.483880668602993</v>
      </c>
      <c r="E42" s="46">
        <v>227.3</v>
      </c>
      <c r="G42" s="18">
        <v>1</v>
      </c>
      <c r="H42">
        <f t="shared" si="3"/>
        <v>6.1</v>
      </c>
      <c r="I42">
        <f t="shared" si="3"/>
        <v>88.483880668602993</v>
      </c>
      <c r="J42" s="19">
        <f t="shared" si="3"/>
        <v>227.3</v>
      </c>
      <c r="L42" s="26">
        <f t="shared" si="1"/>
        <v>11.7</v>
      </c>
      <c r="S42" s="26">
        <v>11.778733948462611</v>
      </c>
      <c r="U42" s="26">
        <f t="shared" si="2"/>
        <v>-7.8733948462611281E-2</v>
      </c>
      <c r="W42">
        <v>9.6807971199379256E-3</v>
      </c>
      <c r="X42">
        <v>-7.2238027171214955E-3</v>
      </c>
      <c r="Y42">
        <v>1.4434796295073587E-2</v>
      </c>
      <c r="Z42">
        <v>4.7439410585432776E-3</v>
      </c>
      <c r="AA42">
        <v>1.1102518720708617E-2</v>
      </c>
      <c r="AB42">
        <v>2.9562850588401912E-2</v>
      </c>
      <c r="AC42">
        <v>3.6416683738623855E-2</v>
      </c>
      <c r="AD42">
        <v>-1.1811483816291261E-2</v>
      </c>
      <c r="AE42">
        <v>-1.2021585944154846E-2</v>
      </c>
      <c r="AF42">
        <v>5.7826868904834339E-3</v>
      </c>
      <c r="AG42">
        <v>2.4425577058675388E-2</v>
      </c>
      <c r="AH42">
        <v>3.907724804789911E-2</v>
      </c>
      <c r="AI42">
        <v>6.2786099878122982E-3</v>
      </c>
      <c r="AJ42">
        <v>2.6265143232800634E-2</v>
      </c>
      <c r="AK42">
        <v>3.679198332230104E-2</v>
      </c>
      <c r="AL42">
        <v>1.650460323235927E-2</v>
      </c>
      <c r="AM42">
        <v>3.1362380738657283E-2</v>
      </c>
      <c r="AN42">
        <v>-2.0719776364858923E-2</v>
      </c>
      <c r="AO42">
        <v>5.221288686720945E-2</v>
      </c>
      <c r="AP42">
        <v>-8.9275507871584905E-3</v>
      </c>
      <c r="AQ42">
        <v>2.2359211961715052E-2</v>
      </c>
      <c r="AR42">
        <v>6.2493555488938556E-3</v>
      </c>
      <c r="AS42">
        <v>3.6111159970804718E-2</v>
      </c>
      <c r="AT42">
        <v>1.9744520319833286E-2</v>
      </c>
      <c r="AU42">
        <v>1.0086147632379881E-2</v>
      </c>
      <c r="AV42">
        <v>3.5401119737317251E-2</v>
      </c>
      <c r="AW42">
        <v>3.4515740185686532E-2</v>
      </c>
      <c r="AX42">
        <v>-1.2832170806823001E-2</v>
      </c>
      <c r="AY42">
        <v>5.0519081888752752E-2</v>
      </c>
      <c r="AZ42">
        <v>2.8858965602538311E-2</v>
      </c>
      <c r="BA42">
        <v>-2.6403046946828004E-3</v>
      </c>
      <c r="BB42">
        <v>1.9865343010451071E-2</v>
      </c>
      <c r="BC42">
        <v>1.0189734930960447E-2</v>
      </c>
      <c r="BD42">
        <v>4.9724785190193445E-2</v>
      </c>
      <c r="BE42">
        <v>2.5025376905021261E-2</v>
      </c>
      <c r="BF42">
        <v>8.0283452202437981E-3</v>
      </c>
      <c r="BG42">
        <v>3.5885515174567187E-2</v>
      </c>
      <c r="BH42">
        <v>1.840194265556646E-2</v>
      </c>
      <c r="BI42">
        <v>4.0283054370710704E-2</v>
      </c>
      <c r="BJ42">
        <v>-2.2808988362723943E-2</v>
      </c>
      <c r="BK42">
        <v>4.4377514379677296E-2</v>
      </c>
      <c r="BL42">
        <v>-1.7520108440258406E-2</v>
      </c>
      <c r="BM42">
        <v>1.1230751512479327E-2</v>
      </c>
      <c r="BN42">
        <v>4.2360871422117669E-2</v>
      </c>
      <c r="BO42">
        <v>5.3104582003408209E-2</v>
      </c>
      <c r="BP42">
        <v>3.1029400434913659E-2</v>
      </c>
      <c r="BQ42">
        <v>3.1726379753854776E-2</v>
      </c>
      <c r="BR42">
        <v>3.4449413678381224E-2</v>
      </c>
      <c r="BS42">
        <v>3.37772375807497E-2</v>
      </c>
      <c r="BT42">
        <v>3.855751396337477E-2</v>
      </c>
    </row>
    <row r="43" spans="1:72" x14ac:dyDescent="0.35">
      <c r="A43" s="42" t="s">
        <v>81</v>
      </c>
      <c r="B43" s="43">
        <v>15.7</v>
      </c>
      <c r="C43" s="44">
        <v>8.4</v>
      </c>
      <c r="D43" s="45">
        <v>68.748136077503446</v>
      </c>
      <c r="E43" s="46">
        <v>788.3</v>
      </c>
      <c r="G43" s="18">
        <v>1</v>
      </c>
      <c r="H43">
        <f t="shared" si="3"/>
        <v>8.4</v>
      </c>
      <c r="I43">
        <f t="shared" si="3"/>
        <v>68.748136077503446</v>
      </c>
      <c r="J43" s="19">
        <f t="shared" si="3"/>
        <v>788.3</v>
      </c>
      <c r="L43" s="26">
        <f t="shared" si="1"/>
        <v>15.7</v>
      </c>
      <c r="S43" s="26">
        <v>14.80180620713495</v>
      </c>
      <c r="U43" s="26">
        <f t="shared" si="2"/>
        <v>0.89819379286504919</v>
      </c>
      <c r="W43">
        <v>4.1963807164930506E-2</v>
      </c>
      <c r="X43">
        <v>7.6609516043330342E-2</v>
      </c>
      <c r="Y43">
        <v>3.2109315771106955E-2</v>
      </c>
      <c r="Z43">
        <v>5.3305751876194796E-2</v>
      </c>
      <c r="AA43">
        <v>3.7202719519719901E-2</v>
      </c>
      <c r="AB43">
        <v>-1.0392442805640112E-4</v>
      </c>
      <c r="AC43">
        <v>-1.5019025816111517E-2</v>
      </c>
      <c r="AD43">
        <v>8.7630576372723853E-2</v>
      </c>
      <c r="AE43">
        <v>8.8127907607180186E-2</v>
      </c>
      <c r="AF43">
        <v>4.9054672662880758E-2</v>
      </c>
      <c r="AG43">
        <v>3.7289399333502449E-3</v>
      </c>
      <c r="AH43">
        <v>-1.9109441830295212E-2</v>
      </c>
      <c r="AI43">
        <v>4.9130349133226399E-2</v>
      </c>
      <c r="AJ43">
        <v>8.0830985423188881E-3</v>
      </c>
      <c r="AK43">
        <v>-1.5317596536454127E-2</v>
      </c>
      <c r="AL43">
        <v>2.8383967343822147E-2</v>
      </c>
      <c r="AM43">
        <v>-2.8333479036697223E-3</v>
      </c>
      <c r="AN43">
        <v>0.10642968670066957</v>
      </c>
      <c r="AO43">
        <v>-4.7134266158180199E-2</v>
      </c>
      <c r="AP43">
        <v>8.0045441353423286E-2</v>
      </c>
      <c r="AQ43">
        <v>1.4263577161023583E-2</v>
      </c>
      <c r="AR43">
        <v>4.9492475282610526E-2</v>
      </c>
      <c r="AS43">
        <v>-1.4409864728104462E-2</v>
      </c>
      <c r="AT43">
        <v>2.0298635920155544E-2</v>
      </c>
      <c r="AU43">
        <v>4.1783165484524647E-2</v>
      </c>
      <c r="AV43">
        <v>-1.2374142361301934E-2</v>
      </c>
      <c r="AW43">
        <v>-1.0505056663126688E-2</v>
      </c>
      <c r="AX43">
        <v>8.9439391636573468E-2</v>
      </c>
      <c r="AY43">
        <v>-4.3757546946696146E-2</v>
      </c>
      <c r="AZ43">
        <v>-3.3093468622785727E-4</v>
      </c>
      <c r="BA43">
        <v>6.7769171229904196E-2</v>
      </c>
      <c r="BB43">
        <v>1.8549732391828357E-2</v>
      </c>
      <c r="BC43">
        <v>4.0683375925874218E-2</v>
      </c>
      <c r="BD43">
        <v>-4.2727234506210063E-2</v>
      </c>
      <c r="BE43">
        <v>1.0221081216096946E-2</v>
      </c>
      <c r="BF43">
        <v>4.5712217764661334E-2</v>
      </c>
      <c r="BG43">
        <v>-1.3622205308610028E-2</v>
      </c>
      <c r="BH43">
        <v>2.4264407517757876E-2</v>
      </c>
      <c r="BI43">
        <v>-2.2808988362723853E-2</v>
      </c>
      <c r="BJ43">
        <v>0.11043230646670174</v>
      </c>
      <c r="BK43">
        <v>-3.107197559757692E-2</v>
      </c>
      <c r="BL43">
        <v>0.10072518337584561</v>
      </c>
      <c r="BM43">
        <v>3.8323102870401214E-2</v>
      </c>
      <c r="BN43">
        <v>-2.7307627336750413E-2</v>
      </c>
      <c r="BO43">
        <v>-4.9507317870767141E-2</v>
      </c>
      <c r="BP43">
        <v>-4.3400694426259517E-3</v>
      </c>
      <c r="BQ43">
        <v>-5.9409577552999165E-3</v>
      </c>
      <c r="BR43">
        <v>-8.9173146382655333E-3</v>
      </c>
      <c r="BS43">
        <v>-8.654462503296198E-3</v>
      </c>
      <c r="BT43">
        <v>-1.7970272888482589E-2</v>
      </c>
    </row>
    <row r="44" spans="1:72" x14ac:dyDescent="0.35">
      <c r="A44" s="42" t="s">
        <v>82</v>
      </c>
      <c r="B44" s="43">
        <v>12.5</v>
      </c>
      <c r="C44" s="44">
        <v>6.9</v>
      </c>
      <c r="D44" s="45">
        <v>88.189790025789804</v>
      </c>
      <c r="E44" s="46">
        <v>169.2</v>
      </c>
      <c r="G44" s="18">
        <v>1</v>
      </c>
      <c r="H44">
        <f t="shared" si="3"/>
        <v>6.9</v>
      </c>
      <c r="I44">
        <f t="shared" si="3"/>
        <v>88.189790025789804</v>
      </c>
      <c r="J44" s="19">
        <f t="shared" si="3"/>
        <v>169.2</v>
      </c>
      <c r="L44" s="26">
        <f t="shared" si="1"/>
        <v>12.5</v>
      </c>
      <c r="S44" s="26">
        <v>12.708957171550225</v>
      </c>
      <c r="U44" s="26">
        <f t="shared" si="2"/>
        <v>-0.20895717155022453</v>
      </c>
      <c r="W44">
        <v>3.6005073456287368E-2</v>
      </c>
      <c r="X44">
        <v>-2.6273647816068967E-2</v>
      </c>
      <c r="Y44">
        <v>2.8943070557205415E-3</v>
      </c>
      <c r="Z44">
        <v>1.8297723436888028E-2</v>
      </c>
      <c r="AA44">
        <v>-2.3191022820383784E-2</v>
      </c>
      <c r="AB44">
        <v>1.890938126265107E-2</v>
      </c>
      <c r="AC44">
        <v>3.9507669357442467E-2</v>
      </c>
      <c r="AD44">
        <v>-1.3591606358392214E-2</v>
      </c>
      <c r="AE44">
        <v>-2.992729101730237E-2</v>
      </c>
      <c r="AF44">
        <v>1.6001125800271111E-2</v>
      </c>
      <c r="AG44">
        <v>1.5770490507701407E-2</v>
      </c>
      <c r="AH44">
        <v>5.2125063966866461E-2</v>
      </c>
      <c r="AI44">
        <v>2.9457367769473858E-3</v>
      </c>
      <c r="AJ44">
        <v>4.8314760521352897E-2</v>
      </c>
      <c r="AK44">
        <v>2.2145625510074263E-2</v>
      </c>
      <c r="AL44">
        <v>1.7005817759449104E-2</v>
      </c>
      <c r="AM44">
        <v>4.9577260962965622E-2</v>
      </c>
      <c r="AN44">
        <v>-3.9471651342399636E-3</v>
      </c>
      <c r="AO44">
        <v>6.7804029953399958E-2</v>
      </c>
      <c r="AP44">
        <v>-1.1628708830769517E-2</v>
      </c>
      <c r="AQ44">
        <v>-7.2834159794918293E-3</v>
      </c>
      <c r="AR44">
        <v>4.1600604031866474E-3</v>
      </c>
      <c r="AS44">
        <v>2.309935899993202E-2</v>
      </c>
      <c r="AT44">
        <v>7.9767214156434646E-2</v>
      </c>
      <c r="AU44">
        <v>1.0548224784506736E-2</v>
      </c>
      <c r="AV44">
        <v>3.0802587076315894E-2</v>
      </c>
      <c r="AW44">
        <v>2.6050268040151862E-2</v>
      </c>
      <c r="AX44">
        <v>-4.5248717061466145E-2</v>
      </c>
      <c r="AY44">
        <v>6.1831721028149676E-2</v>
      </c>
      <c r="AZ44">
        <v>1.632819915380166E-2</v>
      </c>
      <c r="BA44">
        <v>-3.6536104731252607E-2</v>
      </c>
      <c r="BB44">
        <v>2.0705150431866793E-3</v>
      </c>
      <c r="BC44">
        <v>2.2816483807493994E-2</v>
      </c>
      <c r="BD44">
        <v>5.6348429978905941E-2</v>
      </c>
      <c r="BE44">
        <v>4.3450776579803153E-2</v>
      </c>
      <c r="BF44">
        <v>1.6886925547248278E-2</v>
      </c>
      <c r="BG44">
        <v>2.7134262740506437E-2</v>
      </c>
      <c r="BH44">
        <v>2.8448823120774378E-2</v>
      </c>
      <c r="BI44">
        <v>4.4377514379677213E-2</v>
      </c>
      <c r="BJ44">
        <v>-3.1071975597577232E-2</v>
      </c>
      <c r="BK44">
        <v>6.3957269303740058E-2</v>
      </c>
      <c r="BL44">
        <v>-1.848765702653745E-2</v>
      </c>
      <c r="BM44">
        <v>-5.3793534485506826E-3</v>
      </c>
      <c r="BN44">
        <v>3.2281668272257806E-2</v>
      </c>
      <c r="BO44">
        <v>5.7192437193985854E-2</v>
      </c>
      <c r="BP44">
        <v>4.5009582940123499E-2</v>
      </c>
      <c r="BQ44">
        <v>8.2150512784176094E-3</v>
      </c>
      <c r="BR44">
        <v>5.2998338108271516E-2</v>
      </c>
      <c r="BS44">
        <v>3.7148619188640437E-2</v>
      </c>
      <c r="BT44">
        <v>5.4338268368507213E-2</v>
      </c>
    </row>
    <row r="45" spans="1:72" x14ac:dyDescent="0.35">
      <c r="A45" s="42" t="s">
        <v>83</v>
      </c>
      <c r="B45" s="43">
        <v>15.5</v>
      </c>
      <c r="C45" s="44">
        <v>8.6999999999999993</v>
      </c>
      <c r="D45" s="45">
        <v>80.371971305033981</v>
      </c>
      <c r="E45" s="46">
        <v>753.3</v>
      </c>
      <c r="G45" s="18">
        <v>1</v>
      </c>
      <c r="H45">
        <f t="shared" si="3"/>
        <v>8.6999999999999993</v>
      </c>
      <c r="I45">
        <f t="shared" si="3"/>
        <v>80.371971305033981</v>
      </c>
      <c r="J45" s="19">
        <f t="shared" si="3"/>
        <v>753.3</v>
      </c>
      <c r="L45" s="26">
        <f t="shared" si="1"/>
        <v>15.5</v>
      </c>
      <c r="S45" s="26">
        <v>15.558122806587686</v>
      </c>
      <c r="U45" s="26">
        <f t="shared" si="2"/>
        <v>-5.8122806587686426E-2</v>
      </c>
      <c r="W45">
        <v>4.1289174948893378E-2</v>
      </c>
      <c r="X45">
        <v>5.4637003999787215E-2</v>
      </c>
      <c r="Y45">
        <v>3.7804729979022539E-2</v>
      </c>
      <c r="Z45">
        <v>6.8777008950237833E-2</v>
      </c>
      <c r="AA45">
        <v>7.6023039257119007E-3</v>
      </c>
      <c r="AB45">
        <v>4.4392935816421966E-3</v>
      </c>
      <c r="AC45">
        <v>-1.750167205207788E-2</v>
      </c>
      <c r="AD45">
        <v>8.8076081029151196E-2</v>
      </c>
      <c r="AE45">
        <v>9.0271859542991412E-2</v>
      </c>
      <c r="AF45">
        <v>2.7306987512050827E-2</v>
      </c>
      <c r="AG45">
        <v>-0.12143731211287739</v>
      </c>
      <c r="AH45">
        <v>6.5465286045070514E-3</v>
      </c>
      <c r="AI45">
        <v>4.869398198796325E-2</v>
      </c>
      <c r="AJ45">
        <v>3.2618136896780538E-2</v>
      </c>
      <c r="AK45">
        <v>-7.8246499923602143E-3</v>
      </c>
      <c r="AL45">
        <v>4.5829080273397778E-2</v>
      </c>
      <c r="AM45">
        <v>2.0366754083601613E-2</v>
      </c>
      <c r="AN45">
        <v>0.10353475802572459</v>
      </c>
      <c r="AO45">
        <v>-2.3554350902396368E-2</v>
      </c>
      <c r="AP45">
        <v>5.3905988174821062E-2</v>
      </c>
      <c r="AQ45">
        <v>2.4663082747440473E-3</v>
      </c>
      <c r="AR45">
        <v>5.4483568144010702E-2</v>
      </c>
      <c r="AS45">
        <v>-1.6859309147169467E-2</v>
      </c>
      <c r="AT45">
        <v>1.2965005232484561E-2</v>
      </c>
      <c r="AU45">
        <v>5.4797307918143287E-2</v>
      </c>
      <c r="AV45">
        <v>-5.5916814954558303E-3</v>
      </c>
      <c r="AW45">
        <v>-3.7697615222728464E-3</v>
      </c>
      <c r="AX45">
        <v>8.4752036086460869E-2</v>
      </c>
      <c r="AY45">
        <v>-2.4056834771087179E-2</v>
      </c>
      <c r="AZ45">
        <v>-2.7216255384506807E-2</v>
      </c>
      <c r="BA45">
        <v>6.2990823936844881E-2</v>
      </c>
      <c r="BB45">
        <v>-1.2365228156457171E-2</v>
      </c>
      <c r="BC45">
        <v>3.7026597676893092E-2</v>
      </c>
      <c r="BD45">
        <v>-3.4836508348894332E-2</v>
      </c>
      <c r="BE45">
        <v>2.5838329897970948E-2</v>
      </c>
      <c r="BF45">
        <v>5.019442373941882E-2</v>
      </c>
      <c r="BG45">
        <v>-1.0639367521716837E-2</v>
      </c>
      <c r="BH45">
        <v>3.9662081306771221E-2</v>
      </c>
      <c r="BI45">
        <v>-1.7520108440258433E-2</v>
      </c>
      <c r="BJ45">
        <v>0.10072518337584546</v>
      </c>
      <c r="BK45">
        <v>-1.8487657026537027E-2</v>
      </c>
      <c r="BL45">
        <v>0.11872410803438913</v>
      </c>
      <c r="BM45">
        <v>3.3358838373423419E-2</v>
      </c>
      <c r="BN45">
        <v>-2.2852127734226142E-2</v>
      </c>
      <c r="BO45">
        <v>-3.4120069018248489E-2</v>
      </c>
      <c r="BP45">
        <v>-2.1444992711213084E-2</v>
      </c>
      <c r="BQ45">
        <v>-2.3444001914719449E-2</v>
      </c>
      <c r="BR45">
        <v>2.2993965886667252E-2</v>
      </c>
      <c r="BS45">
        <v>2.6563969065423326E-3</v>
      </c>
      <c r="BT45">
        <v>8.1872419455797235E-3</v>
      </c>
    </row>
    <row r="46" spans="1:72" x14ac:dyDescent="0.35">
      <c r="A46" s="42" t="s">
        <v>84</v>
      </c>
      <c r="B46" s="43">
        <v>15.8</v>
      </c>
      <c r="C46" s="44">
        <v>6.2</v>
      </c>
      <c r="D46" s="45">
        <v>82.402677784750395</v>
      </c>
      <c r="E46" s="46">
        <v>510.6</v>
      </c>
      <c r="G46" s="18">
        <v>1</v>
      </c>
      <c r="H46">
        <f t="shared" si="3"/>
        <v>6.2</v>
      </c>
      <c r="I46">
        <f t="shared" si="3"/>
        <v>82.402677784750395</v>
      </c>
      <c r="J46" s="19">
        <f t="shared" si="3"/>
        <v>510.6</v>
      </c>
      <c r="L46" s="26">
        <f t="shared" si="1"/>
        <v>15.8</v>
      </c>
      <c r="S46" s="26">
        <v>12.088470187680514</v>
      </c>
      <c r="U46" s="26">
        <f t="shared" si="2"/>
        <v>3.7115298123194869</v>
      </c>
      <c r="W46">
        <v>-5.8366695403571922E-3</v>
      </c>
      <c r="X46">
        <v>4.4095670163727549E-2</v>
      </c>
      <c r="Y46">
        <v>3.4724318817791609E-2</v>
      </c>
      <c r="Z46">
        <v>1.1653437548812644E-2</v>
      </c>
      <c r="AA46">
        <v>5.4682057670271011E-2</v>
      </c>
      <c r="AB46">
        <v>2.9737733690948332E-2</v>
      </c>
      <c r="AC46">
        <v>1.2106697948778139E-2</v>
      </c>
      <c r="AD46">
        <v>3.0091295728605291E-2</v>
      </c>
      <c r="AE46">
        <v>4.7779129192504072E-2</v>
      </c>
      <c r="AF46">
        <v>9.2817592826439956E-3</v>
      </c>
      <c r="AG46">
        <v>9.0266569097149918E-3</v>
      </c>
      <c r="AH46">
        <v>5.0108853595311684E-3</v>
      </c>
      <c r="AI46">
        <v>2.7020108026972689E-2</v>
      </c>
      <c r="AJ46">
        <v>-1.595259216777889E-3</v>
      </c>
      <c r="AK46">
        <v>3.2649700055501288E-2</v>
      </c>
      <c r="AL46">
        <v>2.3022522934606993E-2</v>
      </c>
      <c r="AM46">
        <v>1.0332284903684583E-3</v>
      </c>
      <c r="AN46">
        <v>1.18601218219734E-2</v>
      </c>
      <c r="AO46">
        <v>-1.3941158998602016E-3</v>
      </c>
      <c r="AP46">
        <v>2.6276993645179547E-2</v>
      </c>
      <c r="AQ46">
        <v>4.9529795858480816E-2</v>
      </c>
      <c r="AR46">
        <v>2.6518988611277695E-2</v>
      </c>
      <c r="AS46">
        <v>2.9539226248800173E-2</v>
      </c>
      <c r="AT46">
        <v>-4.5728314429685751E-2</v>
      </c>
      <c r="AU46">
        <v>2.4021353579897237E-2</v>
      </c>
      <c r="AV46">
        <v>2.2069438509211895E-2</v>
      </c>
      <c r="AW46">
        <v>2.6454146801593949E-2</v>
      </c>
      <c r="AX46">
        <v>6.2573734487780905E-2</v>
      </c>
      <c r="AY46">
        <v>3.0530672689766114E-3</v>
      </c>
      <c r="AZ46">
        <v>2.7125995295774266E-2</v>
      </c>
      <c r="BA46">
        <v>6.1556847881525323E-2</v>
      </c>
      <c r="BB46">
        <v>3.4471892535307913E-2</v>
      </c>
      <c r="BC46">
        <v>8.3350074277198458E-3</v>
      </c>
      <c r="BD46">
        <v>6.4986296423347051E-3</v>
      </c>
      <c r="BE46">
        <v>1.2595629959520072E-3</v>
      </c>
      <c r="BF46">
        <v>1.4192232280197854E-2</v>
      </c>
      <c r="BG46">
        <v>2.5838313110935346E-2</v>
      </c>
      <c r="BH46">
        <v>1.1940741864540833E-2</v>
      </c>
      <c r="BI46">
        <v>1.1230751512479396E-2</v>
      </c>
      <c r="BJ46">
        <v>3.8323102870401277E-2</v>
      </c>
      <c r="BK46">
        <v>-5.3793534485504363E-3</v>
      </c>
      <c r="BL46">
        <v>3.3358838373423877E-2</v>
      </c>
      <c r="BM46">
        <v>3.937012847055478E-2</v>
      </c>
      <c r="BN46">
        <v>2.5844817171795681E-2</v>
      </c>
      <c r="BO46">
        <v>9.5178380601595863E-3</v>
      </c>
      <c r="BP46">
        <v>-4.9264184822216117E-4</v>
      </c>
      <c r="BQ46">
        <v>3.9663219467204081E-2</v>
      </c>
      <c r="BR46">
        <v>1.2210303620550852E-3</v>
      </c>
      <c r="BS46">
        <v>1.4589757206280356E-2</v>
      </c>
      <c r="BT46">
        <v>2.275579200868065E-3</v>
      </c>
    </row>
    <row r="47" spans="1:72" x14ac:dyDescent="0.35">
      <c r="A47" s="42" t="s">
        <v>85</v>
      </c>
      <c r="B47" s="43">
        <v>9.6</v>
      </c>
      <c r="C47" s="44">
        <v>5.0999999999999996</v>
      </c>
      <c r="D47" s="45">
        <v>92.915461931338129</v>
      </c>
      <c r="E47" s="46">
        <v>234.8</v>
      </c>
      <c r="G47" s="18">
        <v>1</v>
      </c>
      <c r="H47">
        <f t="shared" si="3"/>
        <v>5.0999999999999996</v>
      </c>
      <c r="I47">
        <f t="shared" si="3"/>
        <v>92.915461931338129</v>
      </c>
      <c r="J47" s="19">
        <f t="shared" si="3"/>
        <v>234.8</v>
      </c>
      <c r="L47" s="26">
        <f t="shared" si="1"/>
        <v>9.6</v>
      </c>
      <c r="S47" s="26">
        <v>10.671011249440689</v>
      </c>
      <c r="U47" s="26">
        <f t="shared" si="2"/>
        <v>-1.0710112494406889</v>
      </c>
      <c r="W47">
        <v>-2.1704570721193757E-2</v>
      </c>
      <c r="X47">
        <v>1.6238169183573001E-3</v>
      </c>
      <c r="Y47">
        <v>2.6592798332099328E-2</v>
      </c>
      <c r="Z47">
        <v>-1.0855069122513624E-2</v>
      </c>
      <c r="AA47">
        <v>3.9797818735169271E-2</v>
      </c>
      <c r="AB47">
        <v>4.4576829670163957E-2</v>
      </c>
      <c r="AC47">
        <v>3.6961764927560259E-2</v>
      </c>
      <c r="AD47">
        <v>-1.8312033828523713E-2</v>
      </c>
      <c r="AE47">
        <v>-7.8320012799876909E-4</v>
      </c>
      <c r="AF47">
        <v>-1.3511984586186396E-2</v>
      </c>
      <c r="AG47">
        <v>9.4749664453336185E-3</v>
      </c>
      <c r="AH47">
        <v>3.5293509967612678E-2</v>
      </c>
      <c r="AI47">
        <v>6.1222249738915463E-3</v>
      </c>
      <c r="AJ47">
        <v>9.0819186160297147E-3</v>
      </c>
      <c r="AK47">
        <v>5.8663158925531318E-2</v>
      </c>
      <c r="AL47">
        <v>1.8580576685539391E-2</v>
      </c>
      <c r="AM47">
        <v>1.9421457164491857E-2</v>
      </c>
      <c r="AN47">
        <v>-5.036162264892674E-2</v>
      </c>
      <c r="AO47">
        <v>4.8771175189027099E-2</v>
      </c>
      <c r="AP47">
        <v>-1.9075643116582663E-2</v>
      </c>
      <c r="AQ47">
        <v>5.2663011638971399E-2</v>
      </c>
      <c r="AR47">
        <v>5.8452646785483349E-3</v>
      </c>
      <c r="AS47">
        <v>5.4005687947756995E-2</v>
      </c>
      <c r="AT47">
        <v>-4.6767313651331577E-2</v>
      </c>
      <c r="AU47">
        <v>9.58316991960282E-3</v>
      </c>
      <c r="AV47">
        <v>4.5882597847376555E-2</v>
      </c>
      <c r="AW47">
        <v>4.8934881674165105E-2</v>
      </c>
      <c r="AX47">
        <v>1.2499263254617504E-2</v>
      </c>
      <c r="AY47">
        <v>5.046319290213476E-2</v>
      </c>
      <c r="AZ47">
        <v>3.9312693256752504E-2</v>
      </c>
      <c r="BA47">
        <v>2.7002140285983113E-2</v>
      </c>
      <c r="BB47">
        <v>3.2786163117649196E-2</v>
      </c>
      <c r="BC47">
        <v>-6.845132900261305E-3</v>
      </c>
      <c r="BD47">
        <v>5.2123948697268142E-2</v>
      </c>
      <c r="BE47">
        <v>9.6150060669265916E-3</v>
      </c>
      <c r="BF47">
        <v>-3.8495648063570408E-3</v>
      </c>
      <c r="BG47">
        <v>5.0216135820296229E-2</v>
      </c>
      <c r="BH47">
        <v>1.0239625956015398E-2</v>
      </c>
      <c r="BI47">
        <v>4.2360871422117488E-2</v>
      </c>
      <c r="BJ47">
        <v>-2.7307627336750483E-2</v>
      </c>
      <c r="BK47">
        <v>3.2281668272257723E-2</v>
      </c>
      <c r="BL47">
        <v>-2.2852127734225847E-2</v>
      </c>
      <c r="BM47">
        <v>2.5844817171795497E-2</v>
      </c>
      <c r="BN47">
        <v>6.0162257505410641E-2</v>
      </c>
      <c r="BO47">
        <v>6.0679935458350001E-2</v>
      </c>
      <c r="BP47">
        <v>1.5369956558785904E-2</v>
      </c>
      <c r="BQ47">
        <v>5.6741215692457818E-2</v>
      </c>
      <c r="BR47">
        <v>2.4748376372648401E-2</v>
      </c>
      <c r="BS47">
        <v>3.6122447699241791E-2</v>
      </c>
      <c r="BT47">
        <v>3.1779544812922778E-2</v>
      </c>
    </row>
    <row r="48" spans="1:72" x14ac:dyDescent="0.35">
      <c r="A48" s="42" t="s">
        <v>86</v>
      </c>
      <c r="B48" s="43">
        <v>10.6</v>
      </c>
      <c r="C48" s="44">
        <v>5.5</v>
      </c>
      <c r="D48" s="45">
        <v>96.408807764739961</v>
      </c>
      <c r="E48" s="46">
        <v>124.3</v>
      </c>
      <c r="G48" s="18">
        <v>1</v>
      </c>
      <c r="H48">
        <f t="shared" si="3"/>
        <v>5.5</v>
      </c>
      <c r="I48">
        <f t="shared" si="3"/>
        <v>96.408807764739961</v>
      </c>
      <c r="J48" s="19">
        <f t="shared" si="3"/>
        <v>124.3</v>
      </c>
      <c r="L48" s="26">
        <f t="shared" si="1"/>
        <v>10.6</v>
      </c>
      <c r="S48" s="26">
        <v>11.152585977856385</v>
      </c>
      <c r="U48" s="26">
        <f t="shared" si="2"/>
        <v>-0.55258597785638486</v>
      </c>
      <c r="W48">
        <v>-5.2064141413142168E-3</v>
      </c>
      <c r="X48">
        <v>-2.505795895021419E-2</v>
      </c>
      <c r="Y48">
        <v>1.6600601637084642E-2</v>
      </c>
      <c r="Z48">
        <v>-3.7356419209636288E-3</v>
      </c>
      <c r="AA48">
        <v>6.7600339702335206E-3</v>
      </c>
      <c r="AB48">
        <v>4.0289387495069447E-2</v>
      </c>
      <c r="AC48">
        <v>4.4620943869332998E-2</v>
      </c>
      <c r="AD48">
        <v>-3.0496272172953247E-2</v>
      </c>
      <c r="AE48">
        <v>-2.514325600364457E-2</v>
      </c>
      <c r="AF48">
        <v>-1.3352362347174082E-2</v>
      </c>
      <c r="AG48">
        <v>-1.1654477769310626E-2</v>
      </c>
      <c r="AH48">
        <v>5.5074376945483998E-2</v>
      </c>
      <c r="AI48">
        <v>-1.1736891933734842E-3</v>
      </c>
      <c r="AJ48">
        <v>3.1215078930287112E-2</v>
      </c>
      <c r="AK48">
        <v>5.4175264191624668E-2</v>
      </c>
      <c r="AL48">
        <v>2.0002129061725899E-2</v>
      </c>
      <c r="AM48">
        <v>4.0197060813844013E-2</v>
      </c>
      <c r="AN48">
        <v>-5.184470276502514E-2</v>
      </c>
      <c r="AO48">
        <v>7.4722549170745223E-2</v>
      </c>
      <c r="AP48">
        <v>-3.4381897917227733E-2</v>
      </c>
      <c r="AQ48">
        <v>2.9309344299972569E-2</v>
      </c>
      <c r="AR48">
        <v>1.8464427249117836E-4</v>
      </c>
      <c r="AS48">
        <v>4.9260562468156271E-2</v>
      </c>
      <c r="AT48">
        <v>-1.9308946655304873E-3</v>
      </c>
      <c r="AU48">
        <v>8.2119165742110846E-3</v>
      </c>
      <c r="AV48">
        <v>4.8505456259115259E-2</v>
      </c>
      <c r="AW48">
        <v>4.8294148165298714E-2</v>
      </c>
      <c r="AX48">
        <v>-2.4100586519834009E-2</v>
      </c>
      <c r="AY48">
        <v>7.2069214130469683E-2</v>
      </c>
      <c r="AZ48">
        <v>2.9325035673348307E-2</v>
      </c>
      <c r="BA48">
        <v>-7.2535267713696797E-3</v>
      </c>
      <c r="BB48">
        <v>1.5183926147387913E-2</v>
      </c>
      <c r="BC48">
        <v>-1.0210211735804846E-3</v>
      </c>
      <c r="BD48">
        <v>6.8362953469374946E-2</v>
      </c>
      <c r="BE48">
        <v>2.7412767748909855E-2</v>
      </c>
      <c r="BF48">
        <v>-6.016422727173126E-4</v>
      </c>
      <c r="BG48">
        <v>4.9344997224536863E-2</v>
      </c>
      <c r="BH48">
        <v>1.9341741323895573E-2</v>
      </c>
      <c r="BI48">
        <v>5.3104582003407924E-2</v>
      </c>
      <c r="BJ48">
        <v>-4.9507317870767439E-2</v>
      </c>
      <c r="BK48">
        <v>5.7192437193985722E-2</v>
      </c>
      <c r="BL48">
        <v>-3.4120069018248607E-2</v>
      </c>
      <c r="BM48">
        <v>9.5178380601592186E-3</v>
      </c>
      <c r="BN48">
        <v>6.0679935458349904E-2</v>
      </c>
      <c r="BO48">
        <v>7.7097487511806034E-2</v>
      </c>
      <c r="BP48">
        <v>2.7634133544983036E-2</v>
      </c>
      <c r="BQ48">
        <v>4.0545746498573003E-2</v>
      </c>
      <c r="BR48">
        <v>4.7950771643233345E-2</v>
      </c>
      <c r="BS48">
        <v>4.4859573087239507E-2</v>
      </c>
      <c r="BT48">
        <v>5.3535092628917494E-2</v>
      </c>
    </row>
    <row r="49" spans="1:72" x14ac:dyDescent="0.35">
      <c r="A49" s="42" t="s">
        <v>87</v>
      </c>
      <c r="B49" s="43">
        <v>10.199999999999999</v>
      </c>
      <c r="C49" s="44">
        <v>7.1</v>
      </c>
      <c r="D49" s="45">
        <v>73.031896017666924</v>
      </c>
      <c r="E49" s="46">
        <v>269.7</v>
      </c>
      <c r="G49" s="18">
        <v>1</v>
      </c>
      <c r="H49">
        <f t="shared" si="3"/>
        <v>7.1</v>
      </c>
      <c r="I49">
        <f t="shared" si="3"/>
        <v>73.031896017666924</v>
      </c>
      <c r="J49" s="19">
        <f t="shared" si="3"/>
        <v>269.7</v>
      </c>
      <c r="L49" s="26">
        <f t="shared" si="1"/>
        <v>10.199999999999999</v>
      </c>
      <c r="S49" s="26">
        <v>12.55705210087239</v>
      </c>
      <c r="U49" s="26">
        <f t="shared" si="2"/>
        <v>-2.3570521008723908</v>
      </c>
      <c r="W49">
        <v>4.7768171392651548E-2</v>
      </c>
      <c r="X49">
        <v>3.9413774168464352E-3</v>
      </c>
      <c r="Y49">
        <v>-3.5831554417971902E-3</v>
      </c>
      <c r="Z49">
        <v>1.1982344000141677E-2</v>
      </c>
      <c r="AA49">
        <v>3.3142973187934299E-3</v>
      </c>
      <c r="AB49">
        <v>7.3100980175422074E-3</v>
      </c>
      <c r="AC49">
        <v>3.5781015508350056E-2</v>
      </c>
      <c r="AD49">
        <v>-7.1475474949848905E-4</v>
      </c>
      <c r="AE49">
        <v>-2.2779986319071355E-2</v>
      </c>
      <c r="AF49">
        <v>4.7653721034997751E-2</v>
      </c>
      <c r="AG49">
        <v>0.14369160923558594</v>
      </c>
      <c r="AH49">
        <v>2.0057471757855577E-2</v>
      </c>
      <c r="AI49">
        <v>8.5218767457233644E-3</v>
      </c>
      <c r="AJ49">
        <v>2.5233211514769763E-2</v>
      </c>
      <c r="AK49">
        <v>3.3036671317408992E-3</v>
      </c>
      <c r="AL49">
        <v>2.4853184537154162E-4</v>
      </c>
      <c r="AM49">
        <v>2.4735495410835057E-2</v>
      </c>
      <c r="AN49">
        <v>2.0950565699750821E-2</v>
      </c>
      <c r="AO49">
        <v>3.2866597473370278E-2</v>
      </c>
      <c r="AP49">
        <v>2.7804656001727348E-2</v>
      </c>
      <c r="AQ49">
        <v>-3.2716515633424842E-3</v>
      </c>
      <c r="AR49">
        <v>4.3357326719827595E-3</v>
      </c>
      <c r="AS49">
        <v>1.5446419983813218E-2</v>
      </c>
      <c r="AT49">
        <v>0.10261047677040706</v>
      </c>
      <c r="AU49">
        <v>1.2367845346570525E-3</v>
      </c>
      <c r="AV49">
        <v>1.5823638796677149E-2</v>
      </c>
      <c r="AW49">
        <v>1.0538645924718881E-2</v>
      </c>
      <c r="AX49">
        <v>-3.4171512615039479E-2</v>
      </c>
      <c r="AY49">
        <v>3.0650590177268726E-2</v>
      </c>
      <c r="AZ49">
        <v>3.7710061754939961E-2</v>
      </c>
      <c r="BA49">
        <v>-3.0151137077787188E-2</v>
      </c>
      <c r="BB49">
        <v>3.0285815288263372E-2</v>
      </c>
      <c r="BC49">
        <v>3.4081254506458943E-2</v>
      </c>
      <c r="BD49">
        <v>3.6794997491146661E-2</v>
      </c>
      <c r="BE49">
        <v>2.9405957872612205E-2</v>
      </c>
      <c r="BF49">
        <v>1.9563647536917333E-2</v>
      </c>
      <c r="BG49">
        <v>1.4914786672135619E-2</v>
      </c>
      <c r="BH49">
        <v>1.5413480709295964E-2</v>
      </c>
      <c r="BI49">
        <v>3.1029400434914096E-2</v>
      </c>
      <c r="BJ49">
        <v>-4.3400694426257921E-3</v>
      </c>
      <c r="BK49">
        <v>4.5009582940123798E-2</v>
      </c>
      <c r="BL49">
        <v>-2.1444992711212987E-2</v>
      </c>
      <c r="BM49">
        <v>-4.9264184822164422E-4</v>
      </c>
      <c r="BN49">
        <v>1.5369956558786693E-2</v>
      </c>
      <c r="BO49">
        <v>2.7634133544983772E-2</v>
      </c>
      <c r="BP49">
        <v>6.176039597843154E-2</v>
      </c>
      <c r="BQ49">
        <v>1.5715271983370027E-2</v>
      </c>
      <c r="BR49">
        <v>1.7714736069024847E-2</v>
      </c>
      <c r="BS49">
        <v>2.008946236090934E-2</v>
      </c>
      <c r="BT49">
        <v>2.2649963700712414E-2</v>
      </c>
    </row>
    <row r="50" spans="1:72" x14ac:dyDescent="0.35">
      <c r="A50" s="42" t="s">
        <v>88</v>
      </c>
      <c r="B50" s="43">
        <v>11.3</v>
      </c>
      <c r="C50" s="44">
        <v>4.7</v>
      </c>
      <c r="D50" s="45">
        <v>84.290902250404002</v>
      </c>
      <c r="E50" s="46">
        <v>333.1</v>
      </c>
      <c r="G50" s="18">
        <v>1</v>
      </c>
      <c r="H50">
        <f t="shared" si="3"/>
        <v>4.7</v>
      </c>
      <c r="I50">
        <f t="shared" si="3"/>
        <v>84.290902250404002</v>
      </c>
      <c r="J50" s="19">
        <f t="shared" si="3"/>
        <v>333.1</v>
      </c>
      <c r="L50" s="26">
        <f t="shared" si="1"/>
        <v>11.3</v>
      </c>
      <c r="S50" s="26">
        <v>9.9856930226675171</v>
      </c>
      <c r="U50" s="26">
        <f t="shared" si="2"/>
        <v>1.3143069773324836</v>
      </c>
      <c r="W50">
        <v>-3.2055177694678749E-2</v>
      </c>
      <c r="X50">
        <v>3.1871773573285321E-2</v>
      </c>
      <c r="Y50">
        <v>3.0498023220558799E-2</v>
      </c>
      <c r="Z50">
        <v>-2.3186781796545729E-2</v>
      </c>
      <c r="AA50">
        <v>7.7669704852394217E-2</v>
      </c>
      <c r="AB50">
        <v>4.4756468461848685E-2</v>
      </c>
      <c r="AC50">
        <v>3.2578609866434974E-2</v>
      </c>
      <c r="AD50">
        <v>-9.3197394372110109E-3</v>
      </c>
      <c r="AE50">
        <v>1.5483432696116115E-2</v>
      </c>
      <c r="AF50">
        <v>-1.7918543254725715E-3</v>
      </c>
      <c r="AG50">
        <v>8.8805119566837842E-2</v>
      </c>
      <c r="AH50">
        <v>8.0171969891846412E-3</v>
      </c>
      <c r="AI50">
        <v>1.1695378812398535E-2</v>
      </c>
      <c r="AJ50">
        <v>-1.8755510946617711E-2</v>
      </c>
      <c r="AK50">
        <v>5.7195357997292279E-2</v>
      </c>
      <c r="AL50">
        <v>8.640459716550114E-3</v>
      </c>
      <c r="AM50">
        <v>-6.9808193718318076E-3</v>
      </c>
      <c r="AN50">
        <v>-4.6493737609455243E-2</v>
      </c>
      <c r="AO50">
        <v>1.8006297732511563E-2</v>
      </c>
      <c r="AP50">
        <v>5.7863991598636894E-3</v>
      </c>
      <c r="AQ50">
        <v>7.4380655499268783E-2</v>
      </c>
      <c r="AR50">
        <v>7.4915111268807968E-3</v>
      </c>
      <c r="AS50">
        <v>5.79222273585034E-2</v>
      </c>
      <c r="AT50">
        <v>-7.2956688450279791E-2</v>
      </c>
      <c r="AU50">
        <v>4.0409493565730682E-3</v>
      </c>
      <c r="AV50">
        <v>4.0070346987888715E-2</v>
      </c>
      <c r="AW50">
        <v>4.5362430323543403E-2</v>
      </c>
      <c r="AX50">
        <v>4.0555163597207594E-2</v>
      </c>
      <c r="AY50">
        <v>2.4689686175618619E-2</v>
      </c>
      <c r="AZ50">
        <v>5.973681535434984E-2</v>
      </c>
      <c r="BA50">
        <v>5.3194367389223285E-2</v>
      </c>
      <c r="BB50">
        <v>6.0713955674309213E-2</v>
      </c>
      <c r="BC50">
        <v>-8.5082108241777005E-3</v>
      </c>
      <c r="BD50">
        <v>3.6135215898069596E-2</v>
      </c>
      <c r="BE50">
        <v>-1.0623111629250146E-2</v>
      </c>
      <c r="BF50">
        <v>-7.9630773291150588E-3</v>
      </c>
      <c r="BG50">
        <v>4.8710642511709604E-2</v>
      </c>
      <c r="BH50">
        <v>-3.8388483714329189E-3</v>
      </c>
      <c r="BI50">
        <v>3.172637975385513E-2</v>
      </c>
      <c r="BJ50">
        <v>-5.9409577552993892E-3</v>
      </c>
      <c r="BK50">
        <v>8.2150512784179772E-3</v>
      </c>
      <c r="BL50">
        <v>-2.3444001914718446E-2</v>
      </c>
      <c r="BM50">
        <v>3.966321946720465E-2</v>
      </c>
      <c r="BN50">
        <v>5.6741215692458477E-2</v>
      </c>
      <c r="BO50">
        <v>4.0545746498573711E-2</v>
      </c>
      <c r="BP50">
        <v>1.5715271983369548E-2</v>
      </c>
      <c r="BQ50">
        <v>7.6329554800437086E-2</v>
      </c>
      <c r="BR50">
        <v>-7.9291043658062665E-3</v>
      </c>
      <c r="BS50">
        <v>2.390651227582127E-2</v>
      </c>
      <c r="BT50">
        <v>2.9364801733438722E-3</v>
      </c>
    </row>
    <row r="51" spans="1:72" x14ac:dyDescent="0.35">
      <c r="A51" s="42" t="s">
        <v>89</v>
      </c>
      <c r="B51" s="48">
        <v>17</v>
      </c>
      <c r="C51" s="44">
        <v>7.4</v>
      </c>
      <c r="D51" s="45">
        <v>94.524786328554711</v>
      </c>
      <c r="E51" s="46">
        <v>275.2</v>
      </c>
      <c r="G51" s="18">
        <v>1</v>
      </c>
      <c r="H51">
        <f t="shared" si="3"/>
        <v>7.4</v>
      </c>
      <c r="I51">
        <f t="shared" si="3"/>
        <v>94.524786328554711</v>
      </c>
      <c r="J51" s="19">
        <f t="shared" si="3"/>
        <v>275.2</v>
      </c>
      <c r="L51" s="26">
        <f t="shared" si="1"/>
        <v>17</v>
      </c>
      <c r="S51" s="26">
        <v>13.72945181414045</v>
      </c>
      <c r="U51" s="26">
        <f t="shared" si="2"/>
        <v>3.2705481858595498</v>
      </c>
      <c r="W51">
        <v>3.3814449776084318E-2</v>
      </c>
      <c r="X51">
        <v>-2.2124769426122279E-2</v>
      </c>
      <c r="Y51">
        <v>1.5434205493654166E-2</v>
      </c>
      <c r="Z51">
        <v>3.8112949251871156E-2</v>
      </c>
      <c r="AA51">
        <v>-3.3227777365577381E-2</v>
      </c>
      <c r="AB51">
        <v>2.0108499787496022E-2</v>
      </c>
      <c r="AC51">
        <v>2.5402206190868193E-2</v>
      </c>
      <c r="AD51">
        <v>8.4333423269604968E-3</v>
      </c>
      <c r="AE51">
        <v>-1.0712013926010427E-3</v>
      </c>
      <c r="AF51">
        <v>2.3995998230148131E-3</v>
      </c>
      <c r="AG51">
        <v>-9.8044149736477099E-2</v>
      </c>
      <c r="AH51">
        <v>5.8628724486449291E-2</v>
      </c>
      <c r="AI51">
        <v>1.2694339200032321E-2</v>
      </c>
      <c r="AJ51">
        <v>5.9404458883537445E-2</v>
      </c>
      <c r="AK51">
        <v>2.2514226410265403E-2</v>
      </c>
      <c r="AL51">
        <v>3.4998936114461879E-2</v>
      </c>
      <c r="AM51">
        <v>5.7306316667306664E-2</v>
      </c>
      <c r="AN51">
        <v>1.5014879629424639E-2</v>
      </c>
      <c r="AO51">
        <v>6.2917612573159698E-2</v>
      </c>
      <c r="AP51">
        <v>-1.5357066012716136E-2</v>
      </c>
      <c r="AQ51">
        <v>-1.008973283416156E-2</v>
      </c>
      <c r="AR51">
        <v>1.8458962953205871E-2</v>
      </c>
      <c r="AS51">
        <v>1.4368873205679998E-2</v>
      </c>
      <c r="AT51">
        <v>5.4108338238603296E-2</v>
      </c>
      <c r="AU51">
        <v>2.8778103241102554E-2</v>
      </c>
      <c r="AV51">
        <v>2.823759644172074E-2</v>
      </c>
      <c r="AW51">
        <v>2.5263329681517569E-2</v>
      </c>
      <c r="AX51">
        <v>-1.7424748644551846E-2</v>
      </c>
      <c r="AY51">
        <v>5.5910325539616577E-2</v>
      </c>
      <c r="AZ51">
        <v>-9.9442139593710448E-3</v>
      </c>
      <c r="BA51">
        <v>-1.50670209949368E-2</v>
      </c>
      <c r="BB51">
        <v>-2.0227910584228462E-2</v>
      </c>
      <c r="BC51">
        <v>2.1955784282873689E-2</v>
      </c>
      <c r="BD51">
        <v>4.1726790495319258E-2</v>
      </c>
      <c r="BE51">
        <v>4.8421072151703416E-2</v>
      </c>
      <c r="BF51">
        <v>2.6050125546930453E-2</v>
      </c>
      <c r="BG51">
        <v>2.2124910622481939E-2</v>
      </c>
      <c r="BH51">
        <v>4.0278738932649577E-2</v>
      </c>
      <c r="BI51">
        <v>3.4449413678381488E-2</v>
      </c>
      <c r="BJ51">
        <v>-8.9173146382654847E-3</v>
      </c>
      <c r="BK51">
        <v>5.2998338108272133E-2</v>
      </c>
      <c r="BL51">
        <v>2.2993965886667293E-2</v>
      </c>
      <c r="BM51">
        <v>1.2210303620549638E-3</v>
      </c>
      <c r="BN51">
        <v>2.4748376372648651E-2</v>
      </c>
      <c r="BO51">
        <v>4.7950771643233817E-2</v>
      </c>
      <c r="BP51">
        <v>1.7714736069025058E-2</v>
      </c>
      <c r="BQ51">
        <v>-7.9291043658066621E-3</v>
      </c>
      <c r="BR51">
        <v>6.648748869827184E-2</v>
      </c>
      <c r="BS51">
        <v>3.7224719559671104E-2</v>
      </c>
      <c r="BT51">
        <v>6.0768471628598206E-2</v>
      </c>
    </row>
    <row r="52" spans="1:72" x14ac:dyDescent="0.35">
      <c r="A52" s="42" t="s">
        <v>90</v>
      </c>
      <c r="B52" s="43">
        <v>10.4</v>
      </c>
      <c r="C52" s="44">
        <v>6.4</v>
      </c>
      <c r="D52" s="45">
        <v>89.673695670212709</v>
      </c>
      <c r="E52" s="46">
        <v>290.89999999999998</v>
      </c>
      <c r="G52" s="18">
        <v>1</v>
      </c>
      <c r="H52">
        <f t="shared" si="3"/>
        <v>6.4</v>
      </c>
      <c r="I52">
        <f t="shared" si="3"/>
        <v>89.673695670212709</v>
      </c>
      <c r="J52" s="19">
        <f t="shared" si="3"/>
        <v>290.89999999999998</v>
      </c>
      <c r="L52" s="26">
        <f t="shared" si="1"/>
        <v>10.4</v>
      </c>
      <c r="S52" s="26">
        <v>12.296174498038807</v>
      </c>
      <c r="U52" s="26">
        <f t="shared" si="2"/>
        <v>-1.8961744980388069</v>
      </c>
      <c r="W52">
        <v>1.0964437398857906E-2</v>
      </c>
      <c r="X52">
        <v>-1.9119083286364552E-3</v>
      </c>
      <c r="Y52">
        <v>1.9449628426586697E-2</v>
      </c>
      <c r="Z52">
        <v>1.421182668312891E-2</v>
      </c>
      <c r="AA52">
        <v>8.399058473234744E-3</v>
      </c>
      <c r="AB52">
        <v>2.8321125775131354E-2</v>
      </c>
      <c r="AC52">
        <v>2.9039135559920101E-2</v>
      </c>
      <c r="AD52">
        <v>7.1337388633229554E-4</v>
      </c>
      <c r="AE52">
        <v>2.6306703473368831E-3</v>
      </c>
      <c r="AF52">
        <v>3.42748427992484E-3</v>
      </c>
      <c r="AG52">
        <v>-1.593324022291584E-2</v>
      </c>
      <c r="AH52">
        <v>3.8618123914598394E-2</v>
      </c>
      <c r="AI52">
        <v>1.1723179692179743E-2</v>
      </c>
      <c r="AJ52">
        <v>2.9529623626212195E-2</v>
      </c>
      <c r="AK52">
        <v>3.4078172603303945E-2</v>
      </c>
      <c r="AL52">
        <v>2.3301259316227139E-2</v>
      </c>
      <c r="AM52">
        <v>3.2607598176092462E-2</v>
      </c>
      <c r="AN52">
        <v>-7.5655289500152698E-3</v>
      </c>
      <c r="AO52">
        <v>4.5815872574109504E-2</v>
      </c>
      <c r="AP52">
        <v>-5.8073462356343815E-3</v>
      </c>
      <c r="AQ52">
        <v>2.0510740323317681E-2</v>
      </c>
      <c r="AR52">
        <v>1.3300132601572479E-2</v>
      </c>
      <c r="AS52">
        <v>3.0370399987164447E-2</v>
      </c>
      <c r="AT52">
        <v>1.1905362275098808E-2</v>
      </c>
      <c r="AU52">
        <v>1.7954279766472153E-2</v>
      </c>
      <c r="AV52">
        <v>3.2055866622342014E-2</v>
      </c>
      <c r="AW52">
        <v>3.1858021301123529E-2</v>
      </c>
      <c r="AX52">
        <v>1.3369996142172519E-3</v>
      </c>
      <c r="AY52">
        <v>4.3950251437459641E-2</v>
      </c>
      <c r="AZ52">
        <v>1.8152755059444872E-2</v>
      </c>
      <c r="BA52">
        <v>7.7244911898056157E-3</v>
      </c>
      <c r="BB52">
        <v>1.1835809952015259E-2</v>
      </c>
      <c r="BC52">
        <v>1.16210994584681E-2</v>
      </c>
      <c r="BD52">
        <v>4.0176229491618518E-2</v>
      </c>
      <c r="BE52">
        <v>2.6293471536363581E-2</v>
      </c>
      <c r="BF52">
        <v>1.3209491770684118E-2</v>
      </c>
      <c r="BG52">
        <v>3.1545191367423418E-2</v>
      </c>
      <c r="BH52">
        <v>2.2929744289866591E-2</v>
      </c>
      <c r="BI52">
        <v>3.3777237580749617E-2</v>
      </c>
      <c r="BJ52">
        <v>-8.6544625032963229E-3</v>
      </c>
      <c r="BK52">
        <v>3.7148619188640535E-2</v>
      </c>
      <c r="BL52">
        <v>2.6563969065423326E-3</v>
      </c>
      <c r="BM52">
        <v>1.4589757206280144E-2</v>
      </c>
      <c r="BN52">
        <v>3.6122447699241833E-2</v>
      </c>
      <c r="BO52">
        <v>4.4859573087239681E-2</v>
      </c>
      <c r="BP52">
        <v>2.0089462360908868E-2</v>
      </c>
      <c r="BQ52">
        <v>2.3906512275820701E-2</v>
      </c>
      <c r="BR52">
        <v>3.7224719559670792E-2</v>
      </c>
      <c r="BS52">
        <v>3.1736795345798548E-2</v>
      </c>
      <c r="BT52">
        <v>3.8200056251974826E-2</v>
      </c>
    </row>
    <row r="53" spans="1:72" x14ac:dyDescent="0.35">
      <c r="A53" s="49" t="s">
        <v>91</v>
      </c>
      <c r="B53" s="50">
        <v>9.4</v>
      </c>
      <c r="C53" s="51">
        <v>7</v>
      </c>
      <c r="D53" s="52">
        <v>93.867286940458214</v>
      </c>
      <c r="E53" s="53">
        <v>239.3</v>
      </c>
      <c r="G53" s="20">
        <v>1</v>
      </c>
      <c r="H53" s="21">
        <f t="shared" si="3"/>
        <v>7</v>
      </c>
      <c r="I53" s="21">
        <f t="shared" si="3"/>
        <v>93.867286940458214</v>
      </c>
      <c r="J53" s="22">
        <f t="shared" si="3"/>
        <v>239.3</v>
      </c>
      <c r="L53" s="11">
        <f t="shared" si="1"/>
        <v>9.4</v>
      </c>
      <c r="S53" s="11">
        <v>13.1427872095651</v>
      </c>
      <c r="U53" s="11">
        <f t="shared" si="2"/>
        <v>-3.7427872095650994</v>
      </c>
      <c r="W53">
        <v>2.7001299991556246E-2</v>
      </c>
      <c r="X53">
        <v>-2.2273489743722598E-2</v>
      </c>
      <c r="Y53">
        <v>1.427523381737696E-2</v>
      </c>
      <c r="Z53">
        <v>2.8171407072507808E-2</v>
      </c>
      <c r="AA53">
        <v>-2.4040963469329484E-2</v>
      </c>
      <c r="AB53">
        <v>2.3479396951951708E-2</v>
      </c>
      <c r="AC53">
        <v>3.0273466192653923E-2</v>
      </c>
      <c r="AD53">
        <v>-6.6266919418490888E-4</v>
      </c>
      <c r="AE53">
        <v>-8.1831563765671148E-3</v>
      </c>
      <c r="AF53">
        <v>1.5866696616672372E-3</v>
      </c>
      <c r="AG53">
        <v>-6.7458616623045461E-2</v>
      </c>
      <c r="AH53">
        <v>5.6483809867598385E-2</v>
      </c>
      <c r="AI53">
        <v>9.2972509687464649E-3</v>
      </c>
      <c r="AJ53">
        <v>5.2425359767929253E-2</v>
      </c>
      <c r="AK53">
        <v>2.7931121732954634E-2</v>
      </c>
      <c r="AL53">
        <v>3.0003805338430341E-2</v>
      </c>
      <c r="AM53">
        <v>5.268690682847002E-2</v>
      </c>
      <c r="AN53">
        <v>1.281603009648323E-3</v>
      </c>
      <c r="AO53">
        <v>6.467988095095864E-2</v>
      </c>
      <c r="AP53">
        <v>-1.7528632052103612E-2</v>
      </c>
      <c r="AQ53">
        <v>-2.3061249030834965E-3</v>
      </c>
      <c r="AR53">
        <v>1.3652410656076724E-2</v>
      </c>
      <c r="AS53">
        <v>2.1565427141201861E-2</v>
      </c>
      <c r="AT53">
        <v>4.6647403668350546E-2</v>
      </c>
      <c r="AU53">
        <v>2.2910732901469638E-2</v>
      </c>
      <c r="AV53">
        <v>3.1897266708729312E-2</v>
      </c>
      <c r="AW53">
        <v>2.9257258668447604E-2</v>
      </c>
      <c r="AX53">
        <v>-2.1062566566681734E-2</v>
      </c>
      <c r="AY53">
        <v>5.8690405438747838E-2</v>
      </c>
      <c r="AZ53">
        <v>5.3343395023364854E-4</v>
      </c>
      <c r="BA53">
        <v>-1.5493966660362742E-2</v>
      </c>
      <c r="BB53">
        <v>-1.0676425426887896E-2</v>
      </c>
      <c r="BC53">
        <v>1.8017810540027782E-2</v>
      </c>
      <c r="BD53">
        <v>4.7622193130133432E-2</v>
      </c>
      <c r="BE53">
        <v>4.3620557451513019E-2</v>
      </c>
      <c r="BF53">
        <v>2.0229018339353456E-2</v>
      </c>
      <c r="BG53">
        <v>2.740000808256484E-2</v>
      </c>
      <c r="BH53">
        <v>3.4858514348684165E-2</v>
      </c>
      <c r="BI53">
        <v>3.8557513963374736E-2</v>
      </c>
      <c r="BJ53">
        <v>-1.7970272888482783E-2</v>
      </c>
      <c r="BK53">
        <v>5.4338268368507449E-2</v>
      </c>
      <c r="BL53">
        <v>8.1872419455795362E-3</v>
      </c>
      <c r="BM53">
        <v>2.2755792008677458E-3</v>
      </c>
      <c r="BN53">
        <v>3.1779544812922757E-2</v>
      </c>
      <c r="BO53">
        <v>5.353509262891766E-2</v>
      </c>
      <c r="BP53">
        <v>2.264996370071224E-2</v>
      </c>
      <c r="BQ53">
        <v>2.9364801733432712E-3</v>
      </c>
      <c r="BR53">
        <v>6.0768471628597831E-2</v>
      </c>
      <c r="BS53">
        <v>3.8200056251974819E-2</v>
      </c>
      <c r="BT53">
        <v>5.7949018051671977E-2</v>
      </c>
    </row>
  </sheetData>
  <mergeCells count="3">
    <mergeCell ref="G3:J3"/>
    <mergeCell ref="N9:Q9"/>
    <mergeCell ref="N15:Q15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5E68A-FEDC-4B22-B0EA-6E728D62166A}">
  <sheetPr codeName="Sheet44"/>
  <dimension ref="A1:K16"/>
  <sheetViews>
    <sheetView zoomScaleNormal="100" workbookViewId="0"/>
  </sheetViews>
  <sheetFormatPr defaultRowHeight="14.5" x14ac:dyDescent="0.35"/>
  <cols>
    <col min="1" max="3" width="8.26953125" customWidth="1"/>
    <col min="4" max="4" width="2.90625" customWidth="1"/>
    <col min="6" max="6" width="3.26953125" customWidth="1"/>
    <col min="7" max="9" width="8.7265625" customWidth="1"/>
    <col min="13" max="16" width="7.08984375" customWidth="1"/>
    <col min="26" max="26" width="4.36328125" customWidth="1"/>
    <col min="27" max="27" width="5.26953125" customWidth="1"/>
  </cols>
  <sheetData>
    <row r="1" spans="1:11" x14ac:dyDescent="0.35">
      <c r="A1" s="1" t="s">
        <v>92</v>
      </c>
    </row>
    <row r="2" spans="1:11" x14ac:dyDescent="0.35">
      <c r="G2" t="s">
        <v>93</v>
      </c>
      <c r="J2" t="s">
        <v>93</v>
      </c>
    </row>
    <row r="3" spans="1:11" x14ac:dyDescent="0.35">
      <c r="A3" s="33" t="s">
        <v>31</v>
      </c>
      <c r="B3" s="33" t="s">
        <v>32</v>
      </c>
      <c r="C3" s="33" t="s">
        <v>33</v>
      </c>
      <c r="E3" s="33" t="s">
        <v>0</v>
      </c>
    </row>
    <row r="4" spans="1:11" x14ac:dyDescent="0.35">
      <c r="A4" s="4">
        <v>7</v>
      </c>
      <c r="B4" s="4">
        <v>5</v>
      </c>
      <c r="C4" s="4">
        <v>65</v>
      </c>
      <c r="E4" t="e">
        <f t="array" aca="1" ref="E4:E14" ca="1">RegE(A4:B14,C4:C14)</f>
        <v>#NAME?</v>
      </c>
      <c r="G4" s="54"/>
      <c r="H4" s="54" t="str">
        <f>E3</f>
        <v>Residuals</v>
      </c>
      <c r="J4" s="16" t="s">
        <v>94</v>
      </c>
      <c r="K4" s="16" t="e">
        <f ca="1">SHAPIRO(RegE(A4:B14,C4:C14))</f>
        <v>#NAME?</v>
      </c>
    </row>
    <row r="5" spans="1:11" x14ac:dyDescent="0.35">
      <c r="A5" s="4">
        <v>3</v>
      </c>
      <c r="B5" s="4">
        <v>7</v>
      </c>
      <c r="C5" s="4">
        <v>38</v>
      </c>
      <c r="E5" t="e">
        <f ca="1"/>
        <v>#NAME?</v>
      </c>
      <c r="G5" t="s">
        <v>94</v>
      </c>
      <c r="H5" t="e">
        <f ca="1">SHAPIRO(E4:E14)</f>
        <v>#NAME?</v>
      </c>
      <c r="J5" t="s">
        <v>95</v>
      </c>
      <c r="K5" t="e">
        <f ca="1">SWTEST(RegE(A4:B14,C4:C14))</f>
        <v>#NAME?</v>
      </c>
    </row>
    <row r="6" spans="1:11" x14ac:dyDescent="0.35">
      <c r="A6" s="4">
        <v>5</v>
      </c>
      <c r="B6" s="4">
        <v>8</v>
      </c>
      <c r="C6" s="4">
        <v>51</v>
      </c>
      <c r="E6" t="e">
        <f ca="1"/>
        <v>#NAME?</v>
      </c>
      <c r="G6" t="s">
        <v>95</v>
      </c>
      <c r="H6" t="e">
        <f ca="1">SWTEST(E4:E14)</f>
        <v>#NAME?</v>
      </c>
      <c r="J6" t="s">
        <v>96</v>
      </c>
      <c r="K6">
        <v>0.05</v>
      </c>
    </row>
    <row r="7" spans="1:11" x14ac:dyDescent="0.35">
      <c r="A7" s="4">
        <v>8</v>
      </c>
      <c r="B7" s="4">
        <v>1</v>
      </c>
      <c r="C7" s="4">
        <v>38</v>
      </c>
      <c r="E7" t="e">
        <f ca="1"/>
        <v>#NAME?</v>
      </c>
      <c r="G7" t="s">
        <v>96</v>
      </c>
      <c r="H7">
        <v>0.05</v>
      </c>
      <c r="J7" s="21" t="s">
        <v>97</v>
      </c>
      <c r="K7" s="55" t="e">
        <f ca="1">IF(K5&lt;K6,"no","yes")</f>
        <v>#NAME?</v>
      </c>
    </row>
    <row r="8" spans="1:11" x14ac:dyDescent="0.35">
      <c r="A8" s="4">
        <v>9</v>
      </c>
      <c r="B8" s="4">
        <v>3</v>
      </c>
      <c r="C8" s="4">
        <v>55</v>
      </c>
      <c r="E8" t="e">
        <f ca="1"/>
        <v>#NAME?</v>
      </c>
      <c r="G8" s="21" t="s">
        <v>97</v>
      </c>
      <c r="H8" s="55" t="e">
        <f ca="1">IF(H6&lt;H7,"no","yes")</f>
        <v>#NAME?</v>
      </c>
    </row>
    <row r="9" spans="1:11" x14ac:dyDescent="0.35">
      <c r="A9" s="4">
        <v>5</v>
      </c>
      <c r="B9" s="4">
        <v>4</v>
      </c>
      <c r="C9" s="4">
        <v>43</v>
      </c>
      <c r="E9" t="e">
        <f ca="1"/>
        <v>#NAME?</v>
      </c>
      <c r="J9" t="s">
        <v>98</v>
      </c>
    </row>
    <row r="10" spans="1:11" x14ac:dyDescent="0.35">
      <c r="A10" s="4">
        <v>4</v>
      </c>
      <c r="B10" s="4">
        <v>0</v>
      </c>
      <c r="C10" s="4">
        <v>25</v>
      </c>
      <c r="E10" t="e">
        <f ca="1"/>
        <v>#NAME?</v>
      </c>
      <c r="G10" t="s">
        <v>98</v>
      </c>
    </row>
    <row r="11" spans="1:11" x14ac:dyDescent="0.35">
      <c r="A11" s="4">
        <v>2</v>
      </c>
      <c r="B11" s="4">
        <v>6</v>
      </c>
      <c r="C11" s="4">
        <v>33</v>
      </c>
      <c r="E11" t="e">
        <f ca="1"/>
        <v>#NAME?</v>
      </c>
      <c r="J11" s="16" t="s">
        <v>99</v>
      </c>
      <c r="K11" s="16" t="e">
        <f ca="1">DAGOSTINO(RegE(A4:B14,C4:C14))</f>
        <v>#NAME?</v>
      </c>
    </row>
    <row r="12" spans="1:11" x14ac:dyDescent="0.35">
      <c r="A12" s="4">
        <v>8</v>
      </c>
      <c r="B12" s="4">
        <v>7</v>
      </c>
      <c r="C12" s="4">
        <v>71</v>
      </c>
      <c r="E12" t="e">
        <f ca="1"/>
        <v>#NAME?</v>
      </c>
      <c r="G12" s="16" t="s">
        <v>99</v>
      </c>
      <c r="H12" s="16" t="e">
        <f ca="1">DAGOSTINO(E4:E14)</f>
        <v>#NAME?</v>
      </c>
      <c r="J12" t="s">
        <v>95</v>
      </c>
      <c r="K12" t="e">
        <f ca="1">DPTEST(RegE(A4:B14,C4:C14))</f>
        <v>#NAME?</v>
      </c>
    </row>
    <row r="13" spans="1:11" x14ac:dyDescent="0.35">
      <c r="A13" s="4">
        <v>6</v>
      </c>
      <c r="B13" s="4">
        <v>4</v>
      </c>
      <c r="C13" s="4">
        <v>51</v>
      </c>
      <c r="E13" t="e">
        <f ca="1"/>
        <v>#NAME?</v>
      </c>
      <c r="G13" t="s">
        <v>95</v>
      </c>
      <c r="H13" t="e">
        <f ca="1">DPTEST(E4:E14)</f>
        <v>#NAME?</v>
      </c>
      <c r="J13" t="s">
        <v>96</v>
      </c>
      <c r="K13">
        <v>0.05</v>
      </c>
    </row>
    <row r="14" spans="1:11" x14ac:dyDescent="0.35">
      <c r="A14" s="29">
        <v>9</v>
      </c>
      <c r="B14" s="29">
        <v>2</v>
      </c>
      <c r="C14" s="29">
        <v>49</v>
      </c>
      <c r="E14" s="21" t="e">
        <f ca="1"/>
        <v>#NAME?</v>
      </c>
      <c r="G14" t="s">
        <v>96</v>
      </c>
      <c r="H14">
        <v>0.05</v>
      </c>
      <c r="J14" s="21" t="s">
        <v>97</v>
      </c>
      <c r="K14" s="55" t="e">
        <f ca="1">IF(K12&lt;K13,"no","yes")</f>
        <v>#NAME?</v>
      </c>
    </row>
    <row r="15" spans="1:11" x14ac:dyDescent="0.35">
      <c r="A15" s="4"/>
      <c r="B15" s="4"/>
      <c r="C15" s="4"/>
      <c r="G15" s="21" t="s">
        <v>97</v>
      </c>
      <c r="H15" s="55" t="e">
        <f ca="1">IF(H13&lt;H14,"no","yes")</f>
        <v>#NAME?</v>
      </c>
    </row>
    <row r="16" spans="1:11" x14ac:dyDescent="0.35">
      <c r="A16" s="4"/>
      <c r="B16" s="4"/>
      <c r="C16" s="4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58EB4-3FCF-4C22-BD17-69E878381519}">
  <sheetPr codeName="Sheet150"/>
  <dimension ref="A1:W81"/>
  <sheetViews>
    <sheetView workbookViewId="0"/>
  </sheetViews>
  <sheetFormatPr defaultRowHeight="14.5" x14ac:dyDescent="0.35"/>
  <cols>
    <col min="1" max="2" width="8.26953125" customWidth="1"/>
    <col min="3" max="3" width="4.81640625" customWidth="1"/>
    <col min="4" max="7" width="5.7265625" customWidth="1"/>
    <col min="8" max="14" width="9.54296875" customWidth="1"/>
  </cols>
  <sheetData>
    <row r="1" spans="1:15" x14ac:dyDescent="0.35">
      <c r="A1" s="1" t="s">
        <v>100</v>
      </c>
    </row>
    <row r="3" spans="1:15" x14ac:dyDescent="0.35">
      <c r="A3" t="s">
        <v>101</v>
      </c>
    </row>
    <row r="5" spans="1:15" x14ac:dyDescent="0.35">
      <c r="A5" s="2" t="s">
        <v>2</v>
      </c>
      <c r="B5" s="2" t="s">
        <v>3</v>
      </c>
      <c r="E5" s="56" t="s">
        <v>102</v>
      </c>
      <c r="F5" s="56" t="s">
        <v>4</v>
      </c>
      <c r="G5" s="57" t="s">
        <v>5</v>
      </c>
      <c r="H5" s="33" t="s">
        <v>103</v>
      </c>
      <c r="I5" s="33" t="s">
        <v>104</v>
      </c>
      <c r="J5" s="33" t="s">
        <v>105</v>
      </c>
      <c r="K5" s="33" t="s">
        <v>106</v>
      </c>
      <c r="L5" s="33" t="s">
        <v>107</v>
      </c>
      <c r="M5" s="56" t="s">
        <v>108</v>
      </c>
      <c r="N5" s="57" t="s">
        <v>109</v>
      </c>
      <c r="O5" s="58" t="s">
        <v>110</v>
      </c>
    </row>
    <row r="6" spans="1:15" x14ac:dyDescent="0.35">
      <c r="A6" s="4">
        <v>5</v>
      </c>
      <c r="B6" s="6">
        <v>80</v>
      </c>
      <c r="E6" s="15">
        <v>1</v>
      </c>
      <c r="F6" s="7">
        <f t="shared" ref="F6:G20" si="0">A6</f>
        <v>5</v>
      </c>
      <c r="G6" s="8">
        <f t="shared" si="0"/>
        <v>80</v>
      </c>
      <c r="H6" s="16">
        <f t="shared" ref="H6:H20" si="1">FORECAST(F6,G$6:G$20,F$6:F$20)</f>
        <v>82.579419168662113</v>
      </c>
      <c r="I6" s="16">
        <f>G6-H6</f>
        <v>-2.5794191686621133</v>
      </c>
      <c r="J6" s="16">
        <f t="shared" ref="J6:J20" si="2">1/E$20+(F6-F$22)^2/F$23</f>
        <v>0.16215386504574197</v>
      </c>
      <c r="K6" s="16">
        <f>(I$25-I6^2/((1-J6)*$I$24))*$I$24/($I$24-1)</f>
        <v>68.233438370218394</v>
      </c>
      <c r="L6" s="16">
        <f>I6/SQRT(K6*(1-J6))</f>
        <v>-0.34114668806182424</v>
      </c>
      <c r="M6" s="15">
        <f>TDIST(ABS(L6),$I$24,2)</f>
        <v>0.73844391303179213</v>
      </c>
      <c r="N6" s="17">
        <f t="shared" ref="N6:N20" si="3">(I6^2/I$25)*(J6/(1-J6)^2)/(E$21+1)</f>
        <v>1.2083306344603048E-2</v>
      </c>
      <c r="O6" s="26">
        <f>L6*SQRT(J6/(1-J6))</f>
        <v>-0.15007995006224775</v>
      </c>
    </row>
    <row r="7" spans="1:15" x14ac:dyDescent="0.35">
      <c r="A7" s="4">
        <v>23</v>
      </c>
      <c r="B7" s="4">
        <v>78</v>
      </c>
      <c r="E7" s="18">
        <f>E6+1</f>
        <v>2</v>
      </c>
      <c r="F7" s="23">
        <f t="shared" si="0"/>
        <v>23</v>
      </c>
      <c r="G7" s="24">
        <f t="shared" si="0"/>
        <v>78</v>
      </c>
      <c r="H7">
        <f t="shared" si="1"/>
        <v>71.271811874501125</v>
      </c>
      <c r="I7">
        <f t="shared" ref="I7:I17" si="4">G7-H7</f>
        <v>6.7281881254988747</v>
      </c>
      <c r="J7">
        <f t="shared" si="2"/>
        <v>7.2634616565358884E-2</v>
      </c>
      <c r="K7">
        <f t="shared" ref="K7:K20" si="5">(I$25-I7^2/((1-J7)*$I$24))*$I$24/($I$24-1)</f>
        <v>64.827352577683612</v>
      </c>
      <c r="L7">
        <f t="shared" ref="L7:L20" si="6">I7/SQRT(K7*(1-J7))</f>
        <v>0.8677478429535036</v>
      </c>
      <c r="M7" s="18">
        <f t="shared" ref="M7:M20" si="7">TDIST(ABS(L7),$I$24,2)</f>
        <v>0.40126717937513812</v>
      </c>
      <c r="N7" s="19">
        <f t="shared" si="3"/>
        <v>3.0059469800597524E-2</v>
      </c>
      <c r="O7" s="26">
        <f t="shared" ref="O7:O20" si="8">L7*SQRT(J7/(1-J7))</f>
        <v>0.24285101704604017</v>
      </c>
    </row>
    <row r="8" spans="1:15" x14ac:dyDescent="0.35">
      <c r="A8" s="4">
        <v>25</v>
      </c>
      <c r="B8" s="4">
        <v>60</v>
      </c>
      <c r="E8" s="18">
        <f t="shared" ref="E8:E20" si="9">E7+1</f>
        <v>3</v>
      </c>
      <c r="F8" s="23">
        <f t="shared" si="0"/>
        <v>25</v>
      </c>
      <c r="G8" s="24">
        <f t="shared" si="0"/>
        <v>60</v>
      </c>
      <c r="H8">
        <f t="shared" si="1"/>
        <v>70.015411064038801</v>
      </c>
      <c r="I8">
        <f t="shared" si="4"/>
        <v>-10.015411064038801</v>
      </c>
      <c r="J8">
        <f t="shared" si="2"/>
        <v>8.11076318536256E-2</v>
      </c>
      <c r="K8">
        <f t="shared" si="5"/>
        <v>59.798331774243849</v>
      </c>
      <c r="L8">
        <f t="shared" si="6"/>
        <v>-1.3511137768141768</v>
      </c>
      <c r="M8" s="18">
        <f t="shared" si="7"/>
        <v>0.19970578171404116</v>
      </c>
      <c r="N8" s="19">
        <f t="shared" si="3"/>
        <v>7.5755325130713522E-2</v>
      </c>
      <c r="O8" s="26">
        <f t="shared" si="8"/>
        <v>-0.40141210108054132</v>
      </c>
    </row>
    <row r="9" spans="1:15" x14ac:dyDescent="0.35">
      <c r="A9" s="4">
        <v>48</v>
      </c>
      <c r="B9" s="4">
        <v>53</v>
      </c>
      <c r="E9" s="18">
        <f t="shared" si="9"/>
        <v>4</v>
      </c>
      <c r="F9" s="23">
        <f t="shared" si="0"/>
        <v>48</v>
      </c>
      <c r="G9" s="24">
        <f t="shared" si="0"/>
        <v>53</v>
      </c>
      <c r="H9">
        <f t="shared" si="1"/>
        <v>55.566801743721982</v>
      </c>
      <c r="I9">
        <f t="shared" si="4"/>
        <v>-2.5668017437219817</v>
      </c>
      <c r="J9">
        <f t="shared" si="2"/>
        <v>0.44332903542702762</v>
      </c>
      <c r="K9">
        <f t="shared" si="5"/>
        <v>67.908904575451757</v>
      </c>
      <c r="L9">
        <f t="shared" si="6"/>
        <v>-0.41747423579741882</v>
      </c>
      <c r="M9" s="18">
        <f t="shared" si="7"/>
        <v>0.68314401724421714</v>
      </c>
      <c r="N9" s="19">
        <f t="shared" si="3"/>
        <v>7.4106595989850158E-2</v>
      </c>
      <c r="O9" s="26">
        <f t="shared" si="8"/>
        <v>-0.37255764665172403</v>
      </c>
    </row>
    <row r="10" spans="1:15" x14ac:dyDescent="0.35">
      <c r="A10" s="4">
        <v>17</v>
      </c>
      <c r="B10" s="4">
        <v>85</v>
      </c>
      <c r="E10" s="18">
        <f t="shared" si="9"/>
        <v>5</v>
      </c>
      <c r="F10" s="23">
        <f t="shared" si="0"/>
        <v>17</v>
      </c>
      <c r="G10" s="24">
        <f t="shared" si="0"/>
        <v>85</v>
      </c>
      <c r="H10">
        <f t="shared" si="1"/>
        <v>75.041014305888126</v>
      </c>
      <c r="I10">
        <f t="shared" si="4"/>
        <v>9.958985694111874</v>
      </c>
      <c r="J10">
        <f t="shared" si="2"/>
        <v>6.9319088843863202E-2</v>
      </c>
      <c r="K10">
        <f t="shared" si="5"/>
        <v>60.014475304569636</v>
      </c>
      <c r="L10">
        <f t="shared" si="6"/>
        <v>1.3325597725103162</v>
      </c>
      <c r="M10" s="18">
        <f t="shared" si="7"/>
        <v>0.2055631574336946</v>
      </c>
      <c r="N10" s="19">
        <f t="shared" si="3"/>
        <v>6.2405752807508305E-2</v>
      </c>
      <c r="O10" s="26">
        <f t="shared" si="8"/>
        <v>0.36367438927449458</v>
      </c>
    </row>
    <row r="11" spans="1:15" x14ac:dyDescent="0.35">
      <c r="A11" s="4">
        <v>8</v>
      </c>
      <c r="B11" s="4">
        <v>84</v>
      </c>
      <c r="E11" s="18">
        <f t="shared" si="9"/>
        <v>6</v>
      </c>
      <c r="F11" s="23">
        <f t="shared" si="0"/>
        <v>8</v>
      </c>
      <c r="G11" s="24">
        <f t="shared" si="0"/>
        <v>84</v>
      </c>
      <c r="H11">
        <f t="shared" si="1"/>
        <v>80.69481795296862</v>
      </c>
      <c r="I11">
        <f t="shared" si="4"/>
        <v>3.30518204703138</v>
      </c>
      <c r="J11">
        <f t="shared" si="2"/>
        <v>0.12651194203966351</v>
      </c>
      <c r="K11">
        <f t="shared" si="5"/>
        <v>67.852991483030493</v>
      </c>
      <c r="L11">
        <f t="shared" si="6"/>
        <v>0.42932126412379101</v>
      </c>
      <c r="M11" s="18">
        <f t="shared" si="7"/>
        <v>0.67471904030617647</v>
      </c>
      <c r="N11" s="19">
        <f t="shared" si="3"/>
        <v>1.424136199317892E-2</v>
      </c>
      <c r="O11" s="26">
        <f t="shared" si="8"/>
        <v>0.16338781869922164</v>
      </c>
    </row>
    <row r="12" spans="1:15" x14ac:dyDescent="0.35">
      <c r="A12" s="4">
        <v>4</v>
      </c>
      <c r="B12" s="4">
        <v>73</v>
      </c>
      <c r="E12" s="18">
        <f t="shared" si="9"/>
        <v>7</v>
      </c>
      <c r="F12" s="23">
        <f t="shared" si="0"/>
        <v>4</v>
      </c>
      <c r="G12" s="24">
        <f t="shared" si="0"/>
        <v>73</v>
      </c>
      <c r="H12">
        <f t="shared" si="1"/>
        <v>83.207619573893282</v>
      </c>
      <c r="I12">
        <f t="shared" si="4"/>
        <v>-10.207619573893282</v>
      </c>
      <c r="J12">
        <f t="shared" si="2"/>
        <v>0.17587646589304351</v>
      </c>
      <c r="K12">
        <f t="shared" si="5"/>
        <v>58.359204072763418</v>
      </c>
      <c r="L12">
        <f t="shared" si="6"/>
        <v>-1.4718841811600343</v>
      </c>
      <c r="M12" s="18">
        <f t="shared" si="7"/>
        <v>0.1648436566787799</v>
      </c>
      <c r="N12" s="19">
        <f t="shared" si="3"/>
        <v>0.21213641556569074</v>
      </c>
      <c r="O12" s="26">
        <f t="shared" si="8"/>
        <v>-0.67995683668488183</v>
      </c>
    </row>
    <row r="13" spans="1:15" x14ac:dyDescent="0.35">
      <c r="A13" s="4">
        <v>26</v>
      </c>
      <c r="B13" s="4">
        <v>79</v>
      </c>
      <c r="E13" s="18">
        <f t="shared" si="9"/>
        <v>8</v>
      </c>
      <c r="F13" s="23">
        <f t="shared" si="0"/>
        <v>26</v>
      </c>
      <c r="G13" s="24">
        <f t="shared" si="0"/>
        <v>79</v>
      </c>
      <c r="H13">
        <f t="shared" si="1"/>
        <v>69.387210658807632</v>
      </c>
      <c r="I13">
        <f t="shared" si="4"/>
        <v>9.6127893411923679</v>
      </c>
      <c r="J13">
        <f t="shared" si="2"/>
        <v>8.6725609381715474E-2</v>
      </c>
      <c r="K13">
        <f t="shared" si="5"/>
        <v>60.463472161529232</v>
      </c>
      <c r="L13">
        <f t="shared" si="6"/>
        <v>1.2936066624599454</v>
      </c>
      <c r="M13" s="18">
        <f t="shared" si="7"/>
        <v>0.21831419276800018</v>
      </c>
      <c r="N13" s="19">
        <f t="shared" si="3"/>
        <v>7.5541712807570799E-2</v>
      </c>
      <c r="O13" s="26">
        <f t="shared" si="8"/>
        <v>0.39863486870293308</v>
      </c>
    </row>
    <row r="14" spans="1:15" x14ac:dyDescent="0.35">
      <c r="A14" s="4">
        <v>11</v>
      </c>
      <c r="B14" s="4">
        <v>81</v>
      </c>
      <c r="E14" s="18">
        <f t="shared" si="9"/>
        <v>9</v>
      </c>
      <c r="F14" s="23">
        <f t="shared" si="0"/>
        <v>11</v>
      </c>
      <c r="G14" s="24">
        <f t="shared" si="0"/>
        <v>81</v>
      </c>
      <c r="H14">
        <f t="shared" si="1"/>
        <v>78.810216737275127</v>
      </c>
      <c r="I14">
        <f t="shared" si="4"/>
        <v>2.1897832627248732</v>
      </c>
      <c r="J14">
        <f t="shared" si="2"/>
        <v>9.9158838337324223E-2</v>
      </c>
      <c r="K14">
        <f t="shared" si="5"/>
        <v>68.451614185750643</v>
      </c>
      <c r="L14">
        <f t="shared" si="6"/>
        <v>0.27885932646467648</v>
      </c>
      <c r="M14" s="18">
        <f t="shared" si="7"/>
        <v>0.78473946633758551</v>
      </c>
      <c r="N14" s="19">
        <f t="shared" si="3"/>
        <v>4.6065991909096746E-3</v>
      </c>
      <c r="O14" s="26">
        <f t="shared" si="8"/>
        <v>9.2518115540734414E-2</v>
      </c>
    </row>
    <row r="15" spans="1:15" x14ac:dyDescent="0.35">
      <c r="A15" s="4">
        <v>19</v>
      </c>
      <c r="B15" s="4">
        <v>75</v>
      </c>
      <c r="E15" s="18">
        <f t="shared" si="9"/>
        <v>10</v>
      </c>
      <c r="F15" s="23">
        <f t="shared" si="0"/>
        <v>19</v>
      </c>
      <c r="G15" s="24">
        <f t="shared" si="0"/>
        <v>75</v>
      </c>
      <c r="H15">
        <f t="shared" si="1"/>
        <v>73.784613495425788</v>
      </c>
      <c r="I15">
        <f t="shared" si="4"/>
        <v>1.2153865045742123</v>
      </c>
      <c r="J15">
        <f t="shared" si="2"/>
        <v>6.6740345060477685E-2</v>
      </c>
      <c r="K15">
        <f t="shared" si="5"/>
        <v>68.763294956140356</v>
      </c>
      <c r="L15">
        <f t="shared" si="6"/>
        <v>0.1517172019269904</v>
      </c>
      <c r="M15" s="18">
        <f t="shared" si="7"/>
        <v>0.88173917879630681</v>
      </c>
      <c r="N15" s="19">
        <f t="shared" si="3"/>
        <v>8.8992920763197002E-4</v>
      </c>
      <c r="O15" s="26">
        <f t="shared" si="8"/>
        <v>4.0572129462719875E-2</v>
      </c>
    </row>
    <row r="16" spans="1:15" x14ac:dyDescent="0.35">
      <c r="A16" s="4">
        <v>14</v>
      </c>
      <c r="B16" s="4">
        <v>68</v>
      </c>
      <c r="E16" s="18">
        <f t="shared" si="9"/>
        <v>11</v>
      </c>
      <c r="F16" s="23">
        <f t="shared" si="0"/>
        <v>14</v>
      </c>
      <c r="G16" s="24">
        <f t="shared" si="0"/>
        <v>68</v>
      </c>
      <c r="H16">
        <f t="shared" si="1"/>
        <v>76.925615521581619</v>
      </c>
      <c r="I16">
        <f t="shared" si="4"/>
        <v>-8.9256155215816193</v>
      </c>
      <c r="J16">
        <f t="shared" si="2"/>
        <v>8.0094553938724125E-2</v>
      </c>
      <c r="K16">
        <f t="shared" si="5"/>
        <v>61.678274653762742</v>
      </c>
      <c r="L16">
        <f t="shared" si="6"/>
        <v>-1.1849512188942048</v>
      </c>
      <c r="M16" s="18">
        <f t="shared" si="7"/>
        <v>0.25724721767103392</v>
      </c>
      <c r="N16" s="19">
        <f t="shared" si="3"/>
        <v>5.9283813766001253E-2</v>
      </c>
      <c r="O16" s="26">
        <f t="shared" si="8"/>
        <v>-0.34964745427899241</v>
      </c>
    </row>
    <row r="17" spans="1:15" x14ac:dyDescent="0.35">
      <c r="A17" s="4">
        <v>35</v>
      </c>
      <c r="B17" s="4">
        <v>72</v>
      </c>
      <c r="E17" s="18">
        <f t="shared" si="9"/>
        <v>12</v>
      </c>
      <c r="F17" s="23">
        <f t="shared" si="0"/>
        <v>35</v>
      </c>
      <c r="G17" s="24">
        <f t="shared" si="0"/>
        <v>72</v>
      </c>
      <c r="H17">
        <f t="shared" si="1"/>
        <v>63.733407011727138</v>
      </c>
      <c r="I17">
        <f t="shared" si="4"/>
        <v>8.2665929882728619</v>
      </c>
      <c r="J17">
        <f t="shared" si="2"/>
        <v>0.17873150365322035</v>
      </c>
      <c r="K17">
        <f t="shared" si="5"/>
        <v>61.961149322169057</v>
      </c>
      <c r="L17">
        <f t="shared" si="6"/>
        <v>1.1588420374683235</v>
      </c>
      <c r="M17" s="18">
        <f t="shared" si="7"/>
        <v>0.26736523095199272</v>
      </c>
      <c r="N17" s="19">
        <f t="shared" si="3"/>
        <v>0.14237281399753904</v>
      </c>
      <c r="O17" s="26">
        <f t="shared" si="8"/>
        <v>0.54060768324014774</v>
      </c>
    </row>
    <row r="18" spans="1:15" x14ac:dyDescent="0.35">
      <c r="A18" s="4">
        <v>29</v>
      </c>
      <c r="B18" s="4">
        <v>58</v>
      </c>
      <c r="C18" s="4"/>
      <c r="E18" s="18">
        <f t="shared" si="9"/>
        <v>13</v>
      </c>
      <c r="F18" s="23">
        <f t="shared" si="0"/>
        <v>29</v>
      </c>
      <c r="G18" s="24">
        <f t="shared" si="0"/>
        <v>58</v>
      </c>
      <c r="H18">
        <f t="shared" si="1"/>
        <v>67.502609443114139</v>
      </c>
      <c r="I18">
        <f>G18-H18</f>
        <v>-9.5026094431141388</v>
      </c>
      <c r="J18">
        <f t="shared" si="2"/>
        <v>0.10910542150181127</v>
      </c>
      <c r="K18">
        <f t="shared" si="5"/>
        <v>60.448667585573169</v>
      </c>
      <c r="L18">
        <f t="shared" si="6"/>
        <v>-1.2949003726146766</v>
      </c>
      <c r="M18" s="18">
        <f t="shared" si="7"/>
        <v>0.21788071079848756</v>
      </c>
      <c r="N18" s="19">
        <f t="shared" si="3"/>
        <v>9.7593891642462349E-2</v>
      </c>
      <c r="O18" s="26">
        <f t="shared" si="8"/>
        <v>-0.45315456934644049</v>
      </c>
    </row>
    <row r="19" spans="1:15" x14ac:dyDescent="0.35">
      <c r="A19" s="4">
        <v>4</v>
      </c>
      <c r="B19" s="4">
        <v>92</v>
      </c>
      <c r="C19" s="4"/>
      <c r="E19" s="18">
        <f t="shared" si="9"/>
        <v>14</v>
      </c>
      <c r="F19" s="23">
        <f t="shared" si="0"/>
        <v>4</v>
      </c>
      <c r="G19" s="24">
        <f t="shared" si="0"/>
        <v>92</v>
      </c>
      <c r="H19">
        <f t="shared" si="1"/>
        <v>83.207619573893282</v>
      </c>
      <c r="I19">
        <f>G19-H19</f>
        <v>8.7923804261067176</v>
      </c>
      <c r="J19">
        <f t="shared" si="2"/>
        <v>0.17587646589304351</v>
      </c>
      <c r="K19">
        <f t="shared" si="5"/>
        <v>61.078208232445519</v>
      </c>
      <c r="L19">
        <f t="shared" si="6"/>
        <v>1.2392735154674501</v>
      </c>
      <c r="M19" s="18">
        <f t="shared" si="7"/>
        <v>0.23715188528573208</v>
      </c>
      <c r="N19" s="19">
        <f t="shared" si="3"/>
        <v>0.15739075395985552</v>
      </c>
      <c r="O19" s="26">
        <f t="shared" si="8"/>
        <v>0.57249918855740511</v>
      </c>
    </row>
    <row r="20" spans="1:15" x14ac:dyDescent="0.35">
      <c r="A20" s="29">
        <v>23</v>
      </c>
      <c r="B20" s="29">
        <v>65</v>
      </c>
      <c r="D20" s="59" t="s">
        <v>111</v>
      </c>
      <c r="E20" s="20">
        <f t="shared" si="9"/>
        <v>15</v>
      </c>
      <c r="F20" s="30">
        <f t="shared" si="0"/>
        <v>23</v>
      </c>
      <c r="G20" s="31">
        <f t="shared" si="0"/>
        <v>65</v>
      </c>
      <c r="H20" s="21">
        <f t="shared" si="1"/>
        <v>71.271811874501125</v>
      </c>
      <c r="I20" s="21">
        <f>G20-H20</f>
        <v>-6.2718118745011253</v>
      </c>
      <c r="J20" s="21">
        <f t="shared" si="2"/>
        <v>7.2634616565358884E-2</v>
      </c>
      <c r="K20" s="21">
        <f t="shared" si="5"/>
        <v>65.360483977754257</v>
      </c>
      <c r="L20" s="21">
        <f t="shared" si="6"/>
        <v>-0.80558236972443698</v>
      </c>
      <c r="M20" s="20">
        <f t="shared" si="7"/>
        <v>0.43497186113925168</v>
      </c>
      <c r="N20" s="22">
        <f t="shared" si="3"/>
        <v>2.6119875935669737E-2</v>
      </c>
      <c r="O20" s="11">
        <f t="shared" si="8"/>
        <v>-0.22545316521451894</v>
      </c>
    </row>
    <row r="21" spans="1:15" x14ac:dyDescent="0.35">
      <c r="D21" s="59" t="s">
        <v>112</v>
      </c>
      <c r="E21">
        <v>1</v>
      </c>
    </row>
    <row r="22" spans="1:15" x14ac:dyDescent="0.35">
      <c r="D22" s="59" t="s">
        <v>24</v>
      </c>
      <c r="F22" s="10">
        <f>AVERAGE(F6:F20)</f>
        <v>19.399999999999999</v>
      </c>
    </row>
    <row r="23" spans="1:15" x14ac:dyDescent="0.35">
      <c r="D23" s="59" t="s">
        <v>113</v>
      </c>
      <c r="F23" s="11">
        <f>DEVSQ(F6:F20)</f>
        <v>2171.6000000000004</v>
      </c>
      <c r="I23" s="10">
        <f>SUMSQ(I6:I20)</f>
        <v>826.74234051697681</v>
      </c>
    </row>
    <row r="24" spans="1:15" x14ac:dyDescent="0.35">
      <c r="D24" s="59" t="s">
        <v>114</v>
      </c>
      <c r="I24" s="26">
        <f>E20-E21-1</f>
        <v>13</v>
      </c>
    </row>
    <row r="25" spans="1:15" x14ac:dyDescent="0.35">
      <c r="D25" s="59" t="s">
        <v>115</v>
      </c>
      <c r="I25" s="11">
        <f>I23/I24</f>
        <v>63.59556465515206</v>
      </c>
    </row>
    <row r="26" spans="1:15" x14ac:dyDescent="0.35">
      <c r="A26" t="s">
        <v>116</v>
      </c>
    </row>
    <row r="28" spans="1:15" x14ac:dyDescent="0.35">
      <c r="A28" s="2" t="s">
        <v>2</v>
      </c>
      <c r="B28" s="2" t="s">
        <v>3</v>
      </c>
      <c r="E28" s="56" t="s">
        <v>102</v>
      </c>
      <c r="F28" s="56" t="s">
        <v>4</v>
      </c>
      <c r="G28" s="57" t="s">
        <v>5</v>
      </c>
      <c r="H28" s="33" t="s">
        <v>103</v>
      </c>
      <c r="I28" s="33" t="s">
        <v>104</v>
      </c>
      <c r="J28" s="33" t="s">
        <v>105</v>
      </c>
      <c r="K28" s="33" t="s">
        <v>106</v>
      </c>
      <c r="L28" s="33" t="s">
        <v>107</v>
      </c>
      <c r="M28" s="56" t="s">
        <v>108</v>
      </c>
      <c r="N28" s="57" t="s">
        <v>109</v>
      </c>
      <c r="O28" s="58" t="s">
        <v>110</v>
      </c>
    </row>
    <row r="29" spans="1:15" x14ac:dyDescent="0.35">
      <c r="A29" s="4">
        <v>5</v>
      </c>
      <c r="B29" s="6">
        <v>80</v>
      </c>
      <c r="E29" s="15">
        <v>1</v>
      </c>
      <c r="F29" s="7">
        <f t="shared" ref="F29:G43" si="10">A29</f>
        <v>5</v>
      </c>
      <c r="G29" s="8">
        <f t="shared" si="10"/>
        <v>80</v>
      </c>
      <c r="H29" s="16">
        <f>FORECAST(F29,G$29:G$43,F$29:F$43)</f>
        <v>78.889973598575551</v>
      </c>
      <c r="I29" s="16">
        <f>G29-H29</f>
        <v>1.1100264014244487</v>
      </c>
      <c r="J29" s="16">
        <f>1/E$43+(F29-F$45)^2/F$46</f>
        <v>0.16215386504574197</v>
      </c>
      <c r="K29" s="15">
        <f>(I$25-I29^2/((1-J29)*$I$47))*$I$47/($I$47-1)</f>
        <v>68.772642846397687</v>
      </c>
      <c r="L29" s="16">
        <f>I29/SQRT(K29*(1-J29))</f>
        <v>0.14623230177453703</v>
      </c>
      <c r="M29" s="15">
        <f>TDIST(ABS(L29),$I$47,2)</f>
        <v>0.88598126062274074</v>
      </c>
      <c r="N29" s="17">
        <f t="shared" ref="N29:N43" si="11">(I29^2/I$48)*(J29/(1-J29)^2)/(E$44+1)</f>
        <v>1.5761862458888059E-3</v>
      </c>
      <c r="O29" s="26">
        <f>L29*SQRT(J29/(1-J29))</f>
        <v>6.4331671142686869E-2</v>
      </c>
    </row>
    <row r="30" spans="1:15" x14ac:dyDescent="0.35">
      <c r="A30" s="4">
        <v>23</v>
      </c>
      <c r="B30" s="4">
        <v>78</v>
      </c>
      <c r="E30" s="18">
        <f>E29+1</f>
        <v>2</v>
      </c>
      <c r="F30" s="23">
        <f t="shared" si="10"/>
        <v>23</v>
      </c>
      <c r="G30" s="24">
        <f t="shared" si="10"/>
        <v>78</v>
      </c>
      <c r="H30">
        <f t="shared" ref="H30:H43" si="12">FORECAST(F30,G$29:G$43,F$29:F$43)</f>
        <v>74.694173267022776</v>
      </c>
      <c r="I30">
        <f t="shared" ref="I30:I43" si="13">G30-H30</f>
        <v>3.3058267329772235</v>
      </c>
      <c r="J30">
        <f t="shared" ref="J30:J43" si="14">1/E$43+(F30-F$45)^2/F$46</f>
        <v>7.2634616565358884E-2</v>
      </c>
      <c r="K30" s="18">
        <f t="shared" ref="K30:K43" si="15">(I$25-I30^2/((1-J30)*$I$47))*$I$47/($I$47-1)</f>
        <v>67.91315759738842</v>
      </c>
      <c r="L30">
        <f t="shared" ref="L30:L43" si="16">I30/SQRT(K30*(1-J30))</f>
        <v>0.41656011578665819</v>
      </c>
      <c r="M30" s="18">
        <f t="shared" ref="M30:M43" si="17">TDIST(ABS(L30),$I$47,2)</f>
        <v>0.68379594847797853</v>
      </c>
      <c r="N30" s="19">
        <f t="shared" si="11"/>
        <v>5.1114511512823438E-3</v>
      </c>
      <c r="O30" s="26">
        <f t="shared" ref="O30:O43" si="18">L30*SQRT(J30/(1-J30))</f>
        <v>0.11658000489553133</v>
      </c>
    </row>
    <row r="31" spans="1:15" x14ac:dyDescent="0.35">
      <c r="A31" s="4">
        <v>25</v>
      </c>
      <c r="B31" s="4">
        <v>60</v>
      </c>
      <c r="E31" s="18">
        <f t="shared" ref="E31:E43" si="19">E30+1</f>
        <v>3</v>
      </c>
      <c r="F31" s="23">
        <f t="shared" si="10"/>
        <v>25</v>
      </c>
      <c r="G31" s="24">
        <f t="shared" si="10"/>
        <v>60</v>
      </c>
      <c r="H31">
        <f t="shared" si="12"/>
        <v>74.227973230183579</v>
      </c>
      <c r="I31">
        <f t="shared" si="13"/>
        <v>-14.227973230183579</v>
      </c>
      <c r="J31">
        <f t="shared" si="14"/>
        <v>8.11076318536256E-2</v>
      </c>
      <c r="K31" s="18">
        <f t="shared" si="15"/>
        <v>50.536568463926024</v>
      </c>
      <c r="L31">
        <f t="shared" si="16"/>
        <v>-2.0878910978328102</v>
      </c>
      <c r="M31" s="18">
        <f t="shared" si="17"/>
        <v>5.7051848302790274E-2</v>
      </c>
      <c r="N31" s="19">
        <f t="shared" si="11"/>
        <v>0.10768635175167078</v>
      </c>
      <c r="O31" s="26">
        <f t="shared" si="18"/>
        <v>-0.62030656987645671</v>
      </c>
    </row>
    <row r="32" spans="1:15" x14ac:dyDescent="0.35">
      <c r="A32" s="4">
        <v>48</v>
      </c>
      <c r="B32" s="60">
        <v>83</v>
      </c>
      <c r="E32" s="18">
        <f t="shared" si="19"/>
        <v>4</v>
      </c>
      <c r="F32" s="23">
        <f t="shared" si="10"/>
        <v>48</v>
      </c>
      <c r="G32" s="24">
        <f t="shared" si="10"/>
        <v>83</v>
      </c>
      <c r="H32">
        <f t="shared" si="12"/>
        <v>68.866672806532819</v>
      </c>
      <c r="I32">
        <f t="shared" si="13"/>
        <v>14.133327193467181</v>
      </c>
      <c r="J32">
        <f t="shared" si="14"/>
        <v>0.44332903542702762</v>
      </c>
      <c r="K32" s="18">
        <f t="shared" si="15"/>
        <v>38.992590951088779</v>
      </c>
      <c r="L32">
        <f t="shared" si="16"/>
        <v>3.0335704242792341</v>
      </c>
      <c r="M32" s="61">
        <f t="shared" si="17"/>
        <v>9.5986524115798492E-3</v>
      </c>
      <c r="N32" s="62">
        <f t="shared" si="11"/>
        <v>1.5825593870633301</v>
      </c>
      <c r="O32" s="62">
        <f t="shared" si="18"/>
        <v>2.7071846866501437</v>
      </c>
    </row>
    <row r="33" spans="1:15" x14ac:dyDescent="0.35">
      <c r="A33" s="4">
        <v>17</v>
      </c>
      <c r="B33" s="4">
        <v>85</v>
      </c>
      <c r="E33" s="18">
        <f t="shared" si="19"/>
        <v>5</v>
      </c>
      <c r="F33" s="23">
        <f t="shared" si="10"/>
        <v>17</v>
      </c>
      <c r="G33" s="24">
        <f t="shared" si="10"/>
        <v>85</v>
      </c>
      <c r="H33">
        <f t="shared" si="12"/>
        <v>76.092773377540368</v>
      </c>
      <c r="I33">
        <f t="shared" si="13"/>
        <v>8.9072266224596319</v>
      </c>
      <c r="J33">
        <f t="shared" si="14"/>
        <v>6.9319088843863202E-2</v>
      </c>
      <c r="K33" s="18">
        <f t="shared" si="15"/>
        <v>61.791195061919289</v>
      </c>
      <c r="L33">
        <f t="shared" si="16"/>
        <v>1.1745697221543929</v>
      </c>
      <c r="M33" s="18">
        <f t="shared" si="17"/>
        <v>0.26123423157628856</v>
      </c>
      <c r="N33" s="19">
        <f t="shared" si="11"/>
        <v>3.5162390266088722E-2</v>
      </c>
      <c r="O33" s="26">
        <f t="shared" si="18"/>
        <v>0.32055667233606566</v>
      </c>
    </row>
    <row r="34" spans="1:15" x14ac:dyDescent="0.35">
      <c r="A34" s="4">
        <v>8</v>
      </c>
      <c r="B34" s="4">
        <v>84</v>
      </c>
      <c r="E34" s="18">
        <f t="shared" si="19"/>
        <v>6</v>
      </c>
      <c r="F34" s="23">
        <f t="shared" si="10"/>
        <v>8</v>
      </c>
      <c r="G34" s="24">
        <f t="shared" si="10"/>
        <v>84</v>
      </c>
      <c r="H34">
        <f t="shared" si="12"/>
        <v>78.190673543316748</v>
      </c>
      <c r="I34">
        <f t="shared" si="13"/>
        <v>5.8093264566832516</v>
      </c>
      <c r="J34">
        <f t="shared" si="14"/>
        <v>0.12651194203966351</v>
      </c>
      <c r="K34" s="18">
        <f t="shared" si="15"/>
        <v>65.675510319216485</v>
      </c>
      <c r="L34">
        <f t="shared" si="16"/>
        <v>0.76700036126600379</v>
      </c>
      <c r="M34" s="18">
        <f t="shared" si="17"/>
        <v>0.4567854492341652</v>
      </c>
      <c r="N34" s="19">
        <f t="shared" si="11"/>
        <v>3.0989266492074521E-2</v>
      </c>
      <c r="O34" s="26">
        <f t="shared" si="18"/>
        <v>0.29189915907038055</v>
      </c>
    </row>
    <row r="35" spans="1:15" x14ac:dyDescent="0.35">
      <c r="A35" s="4">
        <v>4</v>
      </c>
      <c r="B35" s="4">
        <v>73</v>
      </c>
      <c r="E35" s="18">
        <f t="shared" si="19"/>
        <v>7</v>
      </c>
      <c r="F35" s="23">
        <f t="shared" si="10"/>
        <v>4</v>
      </c>
      <c r="G35" s="24">
        <f t="shared" si="10"/>
        <v>73</v>
      </c>
      <c r="H35">
        <f t="shared" si="12"/>
        <v>79.123073616995143</v>
      </c>
      <c r="I35">
        <f t="shared" si="13"/>
        <v>-6.1230736169951427</v>
      </c>
      <c r="J35">
        <f t="shared" si="14"/>
        <v>0.17587646589304351</v>
      </c>
      <c r="K35" s="18">
        <f t="shared" si="15"/>
        <v>65.104093651976498</v>
      </c>
      <c r="L35">
        <f t="shared" si="16"/>
        <v>-0.8359285807354262</v>
      </c>
      <c r="M35" s="18">
        <f t="shared" si="17"/>
        <v>0.41829509422943034</v>
      </c>
      <c r="N35" s="19">
        <f t="shared" si="11"/>
        <v>5.3765564822009719E-2</v>
      </c>
      <c r="O35" s="26">
        <f t="shared" si="18"/>
        <v>-0.38616853195838718</v>
      </c>
    </row>
    <row r="36" spans="1:15" x14ac:dyDescent="0.35">
      <c r="A36" s="4">
        <v>26</v>
      </c>
      <c r="B36" s="4">
        <v>79</v>
      </c>
      <c r="E36" s="18">
        <f t="shared" si="19"/>
        <v>8</v>
      </c>
      <c r="F36" s="23">
        <f t="shared" si="10"/>
        <v>26</v>
      </c>
      <c r="G36" s="24">
        <f t="shared" si="10"/>
        <v>79</v>
      </c>
      <c r="H36">
        <f t="shared" si="12"/>
        <v>73.994873211763974</v>
      </c>
      <c r="I36">
        <f t="shared" si="13"/>
        <v>5.0051267882360264</v>
      </c>
      <c r="J36">
        <f t="shared" si="14"/>
        <v>8.6725609381715474E-2</v>
      </c>
      <c r="K36" s="18">
        <f t="shared" si="15"/>
        <v>66.60934550143395</v>
      </c>
      <c r="L36">
        <f t="shared" si="16"/>
        <v>0.64172189954042136</v>
      </c>
      <c r="M36" s="18">
        <f t="shared" si="17"/>
        <v>0.53220628982870055</v>
      </c>
      <c r="N36" s="19">
        <f t="shared" si="11"/>
        <v>1.4425043135969257E-2</v>
      </c>
      <c r="O36" s="26">
        <f t="shared" si="18"/>
        <v>0.19775155199079963</v>
      </c>
    </row>
    <row r="37" spans="1:15" x14ac:dyDescent="0.35">
      <c r="A37" s="4">
        <v>11</v>
      </c>
      <c r="B37" s="4">
        <v>81</v>
      </c>
      <c r="E37" s="18">
        <f t="shared" si="19"/>
        <v>9</v>
      </c>
      <c r="F37" s="23">
        <f t="shared" si="10"/>
        <v>11</v>
      </c>
      <c r="G37" s="24">
        <f t="shared" si="10"/>
        <v>81</v>
      </c>
      <c r="H37">
        <f t="shared" si="12"/>
        <v>77.49137348805796</v>
      </c>
      <c r="I37">
        <f t="shared" si="13"/>
        <v>3.5086265119420403</v>
      </c>
      <c r="J37">
        <f t="shared" si="14"/>
        <v>9.9158838337324223E-2</v>
      </c>
      <c r="K37" s="18">
        <f t="shared" si="15"/>
        <v>67.756401979053962</v>
      </c>
      <c r="L37">
        <f t="shared" si="16"/>
        <v>0.44909462967616182</v>
      </c>
      <c r="M37" s="18">
        <f t="shared" si="17"/>
        <v>0.66075882857287715</v>
      </c>
      <c r="N37" s="19">
        <f t="shared" si="11"/>
        <v>8.3301231267839705E-3</v>
      </c>
      <c r="O37" s="26">
        <f t="shared" si="18"/>
        <v>0.14899766618480159</v>
      </c>
    </row>
    <row r="38" spans="1:15" x14ac:dyDescent="0.35">
      <c r="A38" s="4">
        <v>19</v>
      </c>
      <c r="B38" s="4">
        <v>75</v>
      </c>
      <c r="E38" s="18">
        <f t="shared" si="19"/>
        <v>10</v>
      </c>
      <c r="F38" s="23">
        <f t="shared" si="10"/>
        <v>19</v>
      </c>
      <c r="G38" s="24">
        <f t="shared" si="10"/>
        <v>75</v>
      </c>
      <c r="H38">
        <f t="shared" si="12"/>
        <v>75.626573340701171</v>
      </c>
      <c r="I38">
        <f t="shared" si="13"/>
        <v>-0.62657334070117088</v>
      </c>
      <c r="J38">
        <f t="shared" si="14"/>
        <v>6.6740345060477685E-2</v>
      </c>
      <c r="K38" s="18">
        <f t="shared" si="15"/>
        <v>68.860139226514207</v>
      </c>
      <c r="L38">
        <f t="shared" si="16"/>
        <v>-7.8160390167444527E-2</v>
      </c>
      <c r="M38" s="18">
        <f t="shared" si="17"/>
        <v>0.93889071306326943</v>
      </c>
      <c r="N38" s="19">
        <f t="shared" si="11"/>
        <v>1.6659786937590882E-4</v>
      </c>
      <c r="O38" s="26">
        <f t="shared" si="18"/>
        <v>-2.0901607915602579E-2</v>
      </c>
    </row>
    <row r="39" spans="1:15" x14ac:dyDescent="0.35">
      <c r="A39" s="4">
        <v>14</v>
      </c>
      <c r="B39" s="4">
        <v>68</v>
      </c>
      <c r="E39" s="18">
        <f t="shared" si="19"/>
        <v>11</v>
      </c>
      <c r="F39" s="23">
        <f t="shared" si="10"/>
        <v>14</v>
      </c>
      <c r="G39" s="24">
        <f t="shared" si="10"/>
        <v>68</v>
      </c>
      <c r="H39">
        <f t="shared" si="12"/>
        <v>76.792073432799157</v>
      </c>
      <c r="I39">
        <f t="shared" si="13"/>
        <v>-8.7920734327991568</v>
      </c>
      <c r="J39">
        <f t="shared" si="14"/>
        <v>8.0094553938724125E-2</v>
      </c>
      <c r="K39" s="18">
        <f t="shared" si="15"/>
        <v>61.892613457232223</v>
      </c>
      <c r="L39">
        <f t="shared" si="16"/>
        <v>-1.1651995306055807</v>
      </c>
      <c r="M39" s="18">
        <f t="shared" si="17"/>
        <v>0.26487373079415383</v>
      </c>
      <c r="N39" s="19">
        <f t="shared" si="11"/>
        <v>4.0517381768841398E-2</v>
      </c>
      <c r="O39" s="26">
        <f t="shared" si="18"/>
        <v>-0.34381925863877488</v>
      </c>
    </row>
    <row r="40" spans="1:15" x14ac:dyDescent="0.35">
      <c r="A40" s="4">
        <v>35</v>
      </c>
      <c r="B40" s="4">
        <v>72</v>
      </c>
      <c r="E40" s="18">
        <f t="shared" si="19"/>
        <v>12</v>
      </c>
      <c r="F40" s="23">
        <f t="shared" si="10"/>
        <v>35</v>
      </c>
      <c r="G40" s="24">
        <f t="shared" si="10"/>
        <v>72</v>
      </c>
      <c r="H40">
        <f t="shared" si="12"/>
        <v>71.896973045987593</v>
      </c>
      <c r="I40">
        <f t="shared" si="13"/>
        <v>0.10302695401240669</v>
      </c>
      <c r="J40">
        <f t="shared" si="14"/>
        <v>0.17873150365322035</v>
      </c>
      <c r="K40" s="18">
        <f t="shared" si="15"/>
        <v>68.894117994456792</v>
      </c>
      <c r="L40">
        <f t="shared" si="16"/>
        <v>1.3696739817148742E-2</v>
      </c>
      <c r="M40" s="18">
        <f t="shared" si="17"/>
        <v>0.98927989581116516</v>
      </c>
      <c r="N40" s="19">
        <f t="shared" si="11"/>
        <v>1.5576671276696031E-5</v>
      </c>
      <c r="O40" s="26">
        <f t="shared" si="18"/>
        <v>6.3896221754850416E-3</v>
      </c>
    </row>
    <row r="41" spans="1:15" x14ac:dyDescent="0.35">
      <c r="A41" s="4">
        <v>29</v>
      </c>
      <c r="B41" s="4">
        <v>58</v>
      </c>
      <c r="C41" s="4"/>
      <c r="E41" s="18">
        <f t="shared" si="19"/>
        <v>13</v>
      </c>
      <c r="F41" s="23">
        <f t="shared" si="10"/>
        <v>29</v>
      </c>
      <c r="G41" s="24">
        <f t="shared" si="10"/>
        <v>58</v>
      </c>
      <c r="H41">
        <f t="shared" si="12"/>
        <v>73.295573156505185</v>
      </c>
      <c r="I41">
        <f t="shared" si="13"/>
        <v>-15.295573156505185</v>
      </c>
      <c r="J41">
        <f t="shared" si="14"/>
        <v>0.10910542150181127</v>
      </c>
      <c r="K41" s="18">
        <f t="shared" si="15"/>
        <v>47.011333974993796</v>
      </c>
      <c r="L41">
        <f t="shared" si="16"/>
        <v>-2.3634766178487125</v>
      </c>
      <c r="M41" s="18">
        <f t="shared" si="17"/>
        <v>3.4351715873535388E-2</v>
      </c>
      <c r="N41" s="19">
        <f t="shared" si="11"/>
        <v>0.17810141230850238</v>
      </c>
      <c r="O41" s="26">
        <f t="shared" si="18"/>
        <v>-0.82710627904060263</v>
      </c>
    </row>
    <row r="42" spans="1:15" x14ac:dyDescent="0.35">
      <c r="A42" s="4">
        <v>4</v>
      </c>
      <c r="B42" s="4">
        <v>92</v>
      </c>
      <c r="C42" s="4"/>
      <c r="E42" s="18">
        <f t="shared" si="19"/>
        <v>14</v>
      </c>
      <c r="F42" s="23">
        <f t="shared" si="10"/>
        <v>4</v>
      </c>
      <c r="G42" s="24">
        <f t="shared" si="10"/>
        <v>92</v>
      </c>
      <c r="H42">
        <f t="shared" si="12"/>
        <v>79.123073616995143</v>
      </c>
      <c r="I42">
        <f t="shared" si="13"/>
        <v>12.876926383004857</v>
      </c>
      <c r="J42">
        <f t="shared" si="14"/>
        <v>0.17587646589304351</v>
      </c>
      <c r="K42" s="18">
        <f t="shared" si="15"/>
        <v>52.128368811844858</v>
      </c>
      <c r="L42">
        <f t="shared" si="16"/>
        <v>1.9646219279288331</v>
      </c>
      <c r="M42" s="18">
        <f t="shared" si="17"/>
        <v>7.1200149564722329E-2</v>
      </c>
      <c r="N42" s="19">
        <f t="shared" si="11"/>
        <v>0.23778785888187254</v>
      </c>
      <c r="O42" s="26">
        <f t="shared" si="18"/>
        <v>0.90758371378338676</v>
      </c>
    </row>
    <row r="43" spans="1:15" x14ac:dyDescent="0.35">
      <c r="A43" s="29">
        <v>23</v>
      </c>
      <c r="B43" s="29">
        <v>65</v>
      </c>
      <c r="D43" s="59" t="s">
        <v>111</v>
      </c>
      <c r="E43" s="20">
        <f t="shared" si="19"/>
        <v>15</v>
      </c>
      <c r="F43" s="30">
        <f t="shared" si="10"/>
        <v>23</v>
      </c>
      <c r="G43" s="31">
        <f t="shared" si="10"/>
        <v>65</v>
      </c>
      <c r="H43" s="21">
        <f t="shared" si="12"/>
        <v>74.694173267022776</v>
      </c>
      <c r="I43" s="21">
        <f t="shared" si="13"/>
        <v>-9.6941732670227765</v>
      </c>
      <c r="J43" s="21">
        <f t="shared" si="14"/>
        <v>7.2634616565358884E-2</v>
      </c>
      <c r="K43" s="20">
        <f t="shared" si="15"/>
        <v>60.450393870340413</v>
      </c>
      <c r="L43" s="21">
        <f t="shared" si="16"/>
        <v>-1.294749553741537</v>
      </c>
      <c r="M43" s="20">
        <f t="shared" si="17"/>
        <v>0.21793120985225448</v>
      </c>
      <c r="N43" s="22">
        <f t="shared" si="11"/>
        <v>4.3954727863048056E-2</v>
      </c>
      <c r="O43" s="11">
        <f t="shared" si="18"/>
        <v>-0.36235324408969694</v>
      </c>
    </row>
    <row r="44" spans="1:15" x14ac:dyDescent="0.35">
      <c r="D44" s="59" t="s">
        <v>112</v>
      </c>
      <c r="E44">
        <v>1</v>
      </c>
    </row>
    <row r="45" spans="1:15" x14ac:dyDescent="0.35">
      <c r="D45" s="59" t="s">
        <v>24</v>
      </c>
      <c r="F45" s="10">
        <f>AVERAGE(F29:F43)</f>
        <v>19.399999999999999</v>
      </c>
    </row>
    <row r="46" spans="1:15" x14ac:dyDescent="0.35">
      <c r="D46" s="59" t="s">
        <v>113</v>
      </c>
      <c r="F46" s="11">
        <f>DEVSQ(F29:F43)</f>
        <v>2171.6000000000004</v>
      </c>
      <c r="I46" s="10">
        <f>SUMSQ(I29:I43)</f>
        <v>1173.7381040093326</v>
      </c>
    </row>
    <row r="47" spans="1:15" x14ac:dyDescent="0.35">
      <c r="D47" s="59" t="s">
        <v>114</v>
      </c>
      <c r="I47" s="26">
        <f>E43-E44-1</f>
        <v>13</v>
      </c>
    </row>
    <row r="48" spans="1:15" x14ac:dyDescent="0.35">
      <c r="D48" s="59" t="s">
        <v>115</v>
      </c>
      <c r="I48" s="11">
        <f>I46/(E43-E44-1)</f>
        <v>90.287546462256358</v>
      </c>
    </row>
    <row r="64" spans="19:23" x14ac:dyDescent="0.35">
      <c r="S64" s="63" t="s">
        <v>101</v>
      </c>
      <c r="T64" s="63"/>
      <c r="V64" s="63" t="s">
        <v>116</v>
      </c>
      <c r="W64" s="63"/>
    </row>
    <row r="66" spans="19:23" x14ac:dyDescent="0.35">
      <c r="S66" s="29" t="s">
        <v>4</v>
      </c>
      <c r="T66" s="21" t="s">
        <v>107</v>
      </c>
      <c r="V66" s="29" t="s">
        <v>4</v>
      </c>
      <c r="W66" s="21" t="s">
        <v>107</v>
      </c>
    </row>
    <row r="67" spans="19:23" x14ac:dyDescent="0.35">
      <c r="S67" s="23">
        <f t="shared" ref="S67:S81" si="20">F6</f>
        <v>5</v>
      </c>
      <c r="T67" s="19">
        <f t="shared" ref="T67:T81" si="21">L6</f>
        <v>-0.34114668806182424</v>
      </c>
      <c r="V67" s="23">
        <f>F29</f>
        <v>5</v>
      </c>
      <c r="W67" s="19">
        <f>L29</f>
        <v>0.14623230177453703</v>
      </c>
    </row>
    <row r="68" spans="19:23" x14ac:dyDescent="0.35">
      <c r="S68" s="23">
        <f t="shared" si="20"/>
        <v>23</v>
      </c>
      <c r="T68" s="19">
        <f t="shared" si="21"/>
        <v>0.8677478429535036</v>
      </c>
      <c r="V68" s="23">
        <f t="shared" ref="V68:V81" si="22">F30</f>
        <v>23</v>
      </c>
      <c r="W68" s="19">
        <f t="shared" ref="W68:W81" si="23">L30</f>
        <v>0.41656011578665819</v>
      </c>
    </row>
    <row r="69" spans="19:23" x14ac:dyDescent="0.35">
      <c r="S69" s="23">
        <f t="shared" si="20"/>
        <v>25</v>
      </c>
      <c r="T69" s="19">
        <f t="shared" si="21"/>
        <v>-1.3511137768141768</v>
      </c>
      <c r="V69" s="23">
        <f t="shared" si="22"/>
        <v>25</v>
      </c>
      <c r="W69" s="19">
        <f t="shared" si="23"/>
        <v>-2.0878910978328102</v>
      </c>
    </row>
    <row r="70" spans="19:23" x14ac:dyDescent="0.35">
      <c r="S70" s="23">
        <f t="shared" si="20"/>
        <v>48</v>
      </c>
      <c r="T70" s="19">
        <f t="shared" si="21"/>
        <v>-0.41747423579741882</v>
      </c>
      <c r="V70" s="23">
        <f t="shared" si="22"/>
        <v>48</v>
      </c>
      <c r="W70" s="19">
        <f t="shared" si="23"/>
        <v>3.0335704242792341</v>
      </c>
    </row>
    <row r="71" spans="19:23" x14ac:dyDescent="0.35">
      <c r="S71" s="23">
        <f t="shared" si="20"/>
        <v>17</v>
      </c>
      <c r="T71" s="19">
        <f t="shared" si="21"/>
        <v>1.3325597725103162</v>
      </c>
      <c r="V71" s="23">
        <f t="shared" si="22"/>
        <v>17</v>
      </c>
      <c r="W71" s="19">
        <f t="shared" si="23"/>
        <v>1.1745697221543929</v>
      </c>
    </row>
    <row r="72" spans="19:23" x14ac:dyDescent="0.35">
      <c r="S72" s="23">
        <f t="shared" si="20"/>
        <v>8</v>
      </c>
      <c r="T72" s="19">
        <f t="shared" si="21"/>
        <v>0.42932126412379101</v>
      </c>
      <c r="V72" s="23">
        <f t="shared" si="22"/>
        <v>8</v>
      </c>
      <c r="W72" s="19">
        <f t="shared" si="23"/>
        <v>0.76700036126600379</v>
      </c>
    </row>
    <row r="73" spans="19:23" x14ac:dyDescent="0.35">
      <c r="S73" s="23">
        <f t="shared" si="20"/>
        <v>4</v>
      </c>
      <c r="T73" s="19">
        <f t="shared" si="21"/>
        <v>-1.4718841811600343</v>
      </c>
      <c r="V73" s="23">
        <f t="shared" si="22"/>
        <v>4</v>
      </c>
      <c r="W73" s="19">
        <f t="shared" si="23"/>
        <v>-0.8359285807354262</v>
      </c>
    </row>
    <row r="74" spans="19:23" x14ac:dyDescent="0.35">
      <c r="S74" s="23">
        <f t="shared" si="20"/>
        <v>26</v>
      </c>
      <c r="T74" s="19">
        <f t="shared" si="21"/>
        <v>1.2936066624599454</v>
      </c>
      <c r="V74" s="23">
        <f t="shared" si="22"/>
        <v>26</v>
      </c>
      <c r="W74" s="19">
        <f t="shared" si="23"/>
        <v>0.64172189954042136</v>
      </c>
    </row>
    <row r="75" spans="19:23" x14ac:dyDescent="0.35">
      <c r="S75" s="23">
        <f t="shared" si="20"/>
        <v>11</v>
      </c>
      <c r="T75" s="19">
        <f t="shared" si="21"/>
        <v>0.27885932646467648</v>
      </c>
      <c r="V75" s="23">
        <f t="shared" si="22"/>
        <v>11</v>
      </c>
      <c r="W75" s="19">
        <f t="shared" si="23"/>
        <v>0.44909462967616182</v>
      </c>
    </row>
    <row r="76" spans="19:23" x14ac:dyDescent="0.35">
      <c r="S76" s="23">
        <f t="shared" si="20"/>
        <v>19</v>
      </c>
      <c r="T76" s="19">
        <f t="shared" si="21"/>
        <v>0.1517172019269904</v>
      </c>
      <c r="V76" s="23">
        <f t="shared" si="22"/>
        <v>19</v>
      </c>
      <c r="W76" s="19">
        <f t="shared" si="23"/>
        <v>-7.8160390167444527E-2</v>
      </c>
    </row>
    <row r="77" spans="19:23" x14ac:dyDescent="0.35">
      <c r="S77" s="23">
        <f t="shared" si="20"/>
        <v>14</v>
      </c>
      <c r="T77" s="19">
        <f t="shared" si="21"/>
        <v>-1.1849512188942048</v>
      </c>
      <c r="V77" s="23">
        <f t="shared" si="22"/>
        <v>14</v>
      </c>
      <c r="W77" s="19">
        <f t="shared" si="23"/>
        <v>-1.1651995306055807</v>
      </c>
    </row>
    <row r="78" spans="19:23" x14ac:dyDescent="0.35">
      <c r="S78" s="23">
        <f t="shared" si="20"/>
        <v>35</v>
      </c>
      <c r="T78" s="19">
        <f t="shared" si="21"/>
        <v>1.1588420374683235</v>
      </c>
      <c r="V78" s="23">
        <f t="shared" si="22"/>
        <v>35</v>
      </c>
      <c r="W78" s="19">
        <f t="shared" si="23"/>
        <v>1.3696739817148742E-2</v>
      </c>
    </row>
    <row r="79" spans="19:23" x14ac:dyDescent="0.35">
      <c r="S79" s="23">
        <f t="shared" si="20"/>
        <v>29</v>
      </c>
      <c r="T79" s="19">
        <f t="shared" si="21"/>
        <v>-1.2949003726146766</v>
      </c>
      <c r="V79" s="23">
        <f t="shared" si="22"/>
        <v>29</v>
      </c>
      <c r="W79" s="19">
        <f t="shared" si="23"/>
        <v>-2.3634766178487125</v>
      </c>
    </row>
    <row r="80" spans="19:23" x14ac:dyDescent="0.35">
      <c r="S80" s="23">
        <f t="shared" si="20"/>
        <v>4</v>
      </c>
      <c r="T80" s="19">
        <f t="shared" si="21"/>
        <v>1.2392735154674501</v>
      </c>
      <c r="V80" s="23">
        <f t="shared" si="22"/>
        <v>4</v>
      </c>
      <c r="W80" s="19">
        <f t="shared" si="23"/>
        <v>1.9646219279288331</v>
      </c>
    </row>
    <row r="81" spans="19:23" x14ac:dyDescent="0.35">
      <c r="S81" s="30">
        <f t="shared" si="20"/>
        <v>23</v>
      </c>
      <c r="T81" s="22">
        <f t="shared" si="21"/>
        <v>-0.80558236972443698</v>
      </c>
      <c r="V81" s="30">
        <f t="shared" si="22"/>
        <v>23</v>
      </c>
      <c r="W81" s="22">
        <f t="shared" si="23"/>
        <v>-1.294749553741537</v>
      </c>
    </row>
  </sheetData>
  <mergeCells count="2">
    <mergeCell ref="S64:T64"/>
    <mergeCell ref="V64:W6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0AEB8-2790-4F43-A984-8647EC29C784}">
  <sheetPr codeName="Sheet149"/>
  <dimension ref="A1:AT32"/>
  <sheetViews>
    <sheetView workbookViewId="0">
      <selection activeCell="M16" sqref="M16"/>
    </sheetView>
  </sheetViews>
  <sheetFormatPr defaultRowHeight="14.5" x14ac:dyDescent="0.35"/>
  <cols>
    <col min="1" max="3" width="8.26953125" customWidth="1"/>
    <col min="4" max="4" width="5.54296875" customWidth="1"/>
    <col min="5" max="10" width="5.81640625" customWidth="1"/>
    <col min="11" max="11" width="6.54296875" customWidth="1"/>
    <col min="12" max="12" width="5.453125" customWidth="1"/>
    <col min="14" max="14" width="5.7265625" customWidth="1"/>
    <col min="16" max="16" width="5.81640625" customWidth="1"/>
    <col min="31" max="34" width="7.26953125" customWidth="1"/>
    <col min="44" max="44" width="5" customWidth="1"/>
    <col min="45" max="45" width="6.26953125" customWidth="1"/>
  </cols>
  <sheetData>
    <row r="1" spans="1:46" x14ac:dyDescent="0.35">
      <c r="A1" s="1" t="s">
        <v>100</v>
      </c>
      <c r="AE1" t="s">
        <v>117</v>
      </c>
    </row>
    <row r="3" spans="1:46" ht="16.5" x14ac:dyDescent="0.35">
      <c r="A3" s="33" t="s">
        <v>31</v>
      </c>
      <c r="B3" s="33" t="s">
        <v>32</v>
      </c>
      <c r="C3" s="33" t="s">
        <v>33</v>
      </c>
      <c r="E3" s="63" t="s">
        <v>4</v>
      </c>
      <c r="F3" s="63"/>
      <c r="G3" s="63"/>
      <c r="I3" s="4" t="s">
        <v>5</v>
      </c>
      <c r="K3" s="4" t="s">
        <v>6</v>
      </c>
      <c r="M3" s="5" t="s">
        <v>7</v>
      </c>
      <c r="N3" s="4"/>
      <c r="O3" s="5" t="s">
        <v>8</v>
      </c>
      <c r="Q3" t="s">
        <v>9</v>
      </c>
      <c r="AC3" s="4" t="s">
        <v>118</v>
      </c>
      <c r="AE3" t="s">
        <v>109</v>
      </c>
    </row>
    <row r="4" spans="1:46" ht="15" thickBot="1" x14ac:dyDescent="0.4">
      <c r="A4" s="4">
        <v>7</v>
      </c>
      <c r="B4" s="4">
        <v>5</v>
      </c>
      <c r="C4" s="4">
        <v>65</v>
      </c>
      <c r="E4" s="7">
        <v>1</v>
      </c>
      <c r="F4" s="6">
        <f t="shared" ref="F4:G14" si="0">A4</f>
        <v>7</v>
      </c>
      <c r="G4" s="8">
        <f t="shared" si="0"/>
        <v>5</v>
      </c>
      <c r="I4" s="9">
        <f t="shared" ref="I4:I14" si="1">C4</f>
        <v>65</v>
      </c>
      <c r="K4" s="10">
        <f t="array" ref="K4:K6">MMULT(E17:G19,MMULT(TRANSPOSE(E4:G14),I4:I14))</f>
        <v>1.7514036585681367</v>
      </c>
      <c r="M4" s="12">
        <f t="array" ref="M4:M14">MMULT(E4:G14,K4:K6)</f>
        <v>54.810499624828537</v>
      </c>
      <c r="O4" s="10">
        <f>I4-M4</f>
        <v>10.189500375171463</v>
      </c>
      <c r="Q4" s="15">
        <f t="array" ref="Q4:AA14">MMULT(MMULT(E4:G14,E17:G19),TRANSPOSE(E4:G14))</f>
        <v>0.12773939817330332</v>
      </c>
      <c r="R4" s="16">
        <v>6.8695179694170633E-2</v>
      </c>
      <c r="S4" s="16">
        <v>0.13418199694688096</v>
      </c>
      <c r="T4" s="16">
        <v>7.9562213770084489E-2</v>
      </c>
      <c r="U4" s="16">
        <v>0.13927915340629765</v>
      </c>
      <c r="V4" s="16">
        <v>6.2252580920592965E-2</v>
      </c>
      <c r="W4" s="16">
        <v>-3.3429066728764195E-2</v>
      </c>
      <c r="X4" s="16">
        <v>2.6960594064529456E-2</v>
      </c>
      <c r="Y4" s="16">
        <v>0.18745633780951648</v>
      </c>
      <c r="Z4" s="16">
        <v>8.6004812543662157E-2</v>
      </c>
      <c r="AA4" s="17">
        <v>0.12129679939972565</v>
      </c>
      <c r="AB4">
        <v>1</v>
      </c>
      <c r="AC4" s="10">
        <f t="array" ref="AC4:AC14">O4:O14/SQRT(O19*(1-INDEX(Q4:AA14,AB4:AB14,AB4:AB14)))</f>
        <v>1.8529159932154711</v>
      </c>
    </row>
    <row r="5" spans="1:46" ht="15" thickTop="1" x14ac:dyDescent="0.35">
      <c r="A5" s="4">
        <v>3</v>
      </c>
      <c r="B5" s="4">
        <v>7</v>
      </c>
      <c r="C5" s="4">
        <v>38</v>
      </c>
      <c r="E5" s="23">
        <v>1</v>
      </c>
      <c r="F5" s="4">
        <f t="shared" si="0"/>
        <v>3</v>
      </c>
      <c r="G5" s="24">
        <f t="shared" si="0"/>
        <v>7</v>
      </c>
      <c r="I5" s="25">
        <f t="shared" si="1"/>
        <v>38</v>
      </c>
      <c r="K5" s="26">
        <v>4.8952883645113623</v>
      </c>
      <c r="M5" s="13">
        <v>42.746177132655433</v>
      </c>
      <c r="O5" s="26">
        <f t="shared" ref="O5:O14" si="2">I5-M5</f>
        <v>-4.7461771326554327</v>
      </c>
      <c r="Q5" s="18">
        <v>6.8695179694170494E-2</v>
      </c>
      <c r="R5">
        <v>0.29053791818675778</v>
      </c>
      <c r="S5">
        <v>0.23379647597609252</v>
      </c>
      <c r="T5">
        <v>-8.1580377241325941E-2</v>
      </c>
      <c r="U5">
        <v>-6.9316153069937325E-2</v>
      </c>
      <c r="V5">
        <v>0.12543662190483582</v>
      </c>
      <c r="W5">
        <v>5.899247069781885E-2</v>
      </c>
      <c r="X5">
        <v>0.3053636575331834</v>
      </c>
      <c r="Y5">
        <v>8.095940386555911E-2</v>
      </c>
      <c r="Z5">
        <v>8.3520919040596053E-2</v>
      </c>
      <c r="AA5" s="19">
        <v>-9.64061165877515E-2</v>
      </c>
      <c r="AB5">
        <f>AB4+1</f>
        <v>2</v>
      </c>
      <c r="AC5" s="26">
        <v>-0.95698541007981308</v>
      </c>
      <c r="AE5" s="64" t="s">
        <v>102</v>
      </c>
      <c r="AF5" s="64" t="str">
        <f t="shared" ref="AF5:AH16" si="3">A3</f>
        <v>Color</v>
      </c>
      <c r="AG5" s="64" t="str">
        <f t="shared" si="3"/>
        <v>Quality</v>
      </c>
      <c r="AH5" s="64" t="str">
        <f t="shared" si="3"/>
        <v>Price</v>
      </c>
      <c r="AI5" s="64" t="s">
        <v>103</v>
      </c>
      <c r="AJ5" s="64" t="s">
        <v>104</v>
      </c>
      <c r="AK5" s="64" t="s">
        <v>105</v>
      </c>
      <c r="AL5" s="64" t="s">
        <v>119</v>
      </c>
      <c r="AM5" s="64" t="s">
        <v>106</v>
      </c>
      <c r="AN5" s="64" t="s">
        <v>107</v>
      </c>
      <c r="AO5" s="64" t="s">
        <v>120</v>
      </c>
      <c r="AP5" s="64" t="s">
        <v>109</v>
      </c>
      <c r="AQ5" s="64" t="s">
        <v>110</v>
      </c>
    </row>
    <row r="6" spans="1:46" x14ac:dyDescent="0.35">
      <c r="A6" s="4">
        <v>5</v>
      </c>
      <c r="B6" s="4">
        <v>8</v>
      </c>
      <c r="C6" s="4">
        <v>51</v>
      </c>
      <c r="E6" s="23">
        <v>1</v>
      </c>
      <c r="F6" s="4">
        <f t="shared" si="0"/>
        <v>5</v>
      </c>
      <c r="G6" s="24">
        <f t="shared" si="0"/>
        <v>8</v>
      </c>
      <c r="I6" s="25">
        <f t="shared" si="1"/>
        <v>51</v>
      </c>
      <c r="K6" s="11">
        <v>3.7584154829361722</v>
      </c>
      <c r="M6" s="13">
        <v>56.295169344614322</v>
      </c>
      <c r="O6" s="26">
        <f t="shared" si="2"/>
        <v>-5.2951693446143224</v>
      </c>
      <c r="Q6" s="18">
        <v>0.13418199694688102</v>
      </c>
      <c r="R6">
        <v>0.23379647597609252</v>
      </c>
      <c r="S6">
        <v>0.29509172294237895</v>
      </c>
      <c r="T6">
        <v>-8.5150974151983277E-2</v>
      </c>
      <c r="U6">
        <v>2.8823514191829103E-2</v>
      </c>
      <c r="V6">
        <v>7.2886749980594551E-2</v>
      </c>
      <c r="W6">
        <v>-0.15219022484411004</v>
      </c>
      <c r="X6">
        <v>0.17537323087272627</v>
      </c>
      <c r="Y6">
        <v>0.24815648529069334</v>
      </c>
      <c r="Z6">
        <v>7.5758751843514716E-2</v>
      </c>
      <c r="AA6" s="19">
        <v>-2.6727729048617005E-2</v>
      </c>
      <c r="AB6">
        <f t="shared" ref="AB6:AB14" si="4">AB5+1</f>
        <v>3</v>
      </c>
      <c r="AC6" s="26">
        <v>-1.0711234253885886</v>
      </c>
      <c r="AE6">
        <v>1</v>
      </c>
      <c r="AF6">
        <f t="shared" si="3"/>
        <v>7</v>
      </c>
      <c r="AG6">
        <f t="shared" si="3"/>
        <v>5</v>
      </c>
      <c r="AH6">
        <f t="shared" si="3"/>
        <v>65</v>
      </c>
      <c r="AI6">
        <f t="array" ref="AI6:AI16">TREND(C4:C14,A4:B14)</f>
        <v>54.810499624828587</v>
      </c>
      <c r="AJ6">
        <f>AH6-AI6</f>
        <v>10.189500375171413</v>
      </c>
      <c r="AK6" t="e">
        <f t="array" aca="1" ref="AK6:AK16" ca="1">LEVERAGE(A4:B14)</f>
        <v>#NAME?</v>
      </c>
      <c r="AL6">
        <f>AJ6/SQRT($AT$8)</f>
        <v>1.7305289072382328</v>
      </c>
      <c r="AM6" t="e">
        <f ca="1">($AT$8-AJ6^2/((1-AK6)*$AT$7))*$AT$7/($AT$7-1)</f>
        <v>#NAME?</v>
      </c>
      <c r="AN6" t="e">
        <f ca="1">AJ6/SQRT(AM6*(1-AK6))</f>
        <v>#NAME?</v>
      </c>
      <c r="AO6" t="e">
        <f ca="1">TDIST(ABS(AN6),$AT$7,2)</f>
        <v>#NAME?</v>
      </c>
      <c r="AP6" t="e">
        <f ca="1">(AJ6^2/$AT$8)*(AK6/(1-AK6)^2)/($AT$9+1)</f>
        <v>#NAME?</v>
      </c>
      <c r="AQ6" t="e">
        <f ca="1">AN6*SQRT(AK6/(1-AK6))</f>
        <v>#NAME?</v>
      </c>
      <c r="AS6" t="s">
        <v>121</v>
      </c>
      <c r="AT6" s="65">
        <f>DEVSQ(AJ6:AJ16)</f>
        <v>277.35630934823672</v>
      </c>
    </row>
    <row r="7" spans="1:46" x14ac:dyDescent="0.35">
      <c r="A7" s="4">
        <v>8</v>
      </c>
      <c r="B7" s="4">
        <v>1</v>
      </c>
      <c r="C7" s="4">
        <v>38</v>
      </c>
      <c r="E7" s="23">
        <v>1</v>
      </c>
      <c r="F7" s="4">
        <f t="shared" si="0"/>
        <v>8</v>
      </c>
      <c r="G7" s="24">
        <f t="shared" si="0"/>
        <v>1</v>
      </c>
      <c r="I7" s="25">
        <f t="shared" si="1"/>
        <v>38</v>
      </c>
      <c r="M7" s="13">
        <v>44.672126057595207</v>
      </c>
      <c r="O7" s="26">
        <f t="shared" si="2"/>
        <v>-6.6721260575952073</v>
      </c>
      <c r="Q7" s="18">
        <v>7.9562213770084517E-2</v>
      </c>
      <c r="R7">
        <v>-8.1580377241325747E-2</v>
      </c>
      <c r="S7">
        <v>-8.515097415198325E-2</v>
      </c>
      <c r="T7">
        <v>0.26709617325157176</v>
      </c>
      <c r="U7">
        <v>0.20220445548397095</v>
      </c>
      <c r="V7">
        <v>8.3132810680742075E-2</v>
      </c>
      <c r="W7">
        <v>0.23216642086470549</v>
      </c>
      <c r="X7">
        <v>-5.8759605681906302E-2</v>
      </c>
      <c r="Y7">
        <v>1.4670496002483713E-2</v>
      </c>
      <c r="Z7">
        <v>0.10238298532950396</v>
      </c>
      <c r="AA7" s="19">
        <v>0.24427540169215228</v>
      </c>
      <c r="AB7">
        <f t="shared" si="4"/>
        <v>4</v>
      </c>
      <c r="AC7" s="26">
        <v>-1.3236303505689102</v>
      </c>
      <c r="AE7">
        <f>AE6+1</f>
        <v>2</v>
      </c>
      <c r="AF7">
        <f t="shared" si="3"/>
        <v>3</v>
      </c>
      <c r="AG7">
        <f t="shared" si="3"/>
        <v>7</v>
      </c>
      <c r="AH7">
        <f t="shared" si="3"/>
        <v>38</v>
      </c>
      <c r="AI7">
        <v>42.746177132655426</v>
      </c>
      <c r="AJ7">
        <f t="shared" ref="AJ7:AJ16" si="5">AH7-AI7</f>
        <v>-4.7461771326554256</v>
      </c>
      <c r="AK7" t="e">
        <f ca="1"/>
        <v>#NAME?</v>
      </c>
      <c r="AL7">
        <f t="shared" ref="AL7:AL16" si="6">AJ7/SQRT($AT$8)</f>
        <v>-0.80606471608232444</v>
      </c>
      <c r="AM7" t="e">
        <f t="shared" ref="AM7:AM16" ca="1" si="7">($AT$8-AJ7^2/((1-AK7)*$AT$7))*$AT$7/($AT$7-1)</f>
        <v>#NAME?</v>
      </c>
      <c r="AN7" t="e">
        <f t="shared" ref="AN7:AN16" ca="1" si="8">AJ7/SQRT(AM7*(1-AK7))</f>
        <v>#NAME?</v>
      </c>
      <c r="AO7" t="e">
        <f t="shared" ref="AO7:AO16" ca="1" si="9">TDIST(ABS(AN7),$AT$7,2)</f>
        <v>#NAME?</v>
      </c>
      <c r="AP7" t="e">
        <f t="shared" ref="AP7:AP16" ca="1" si="10">(AJ7^2/$AT$8)*(AK7/(1-AK7)^2)/($AT$9+1)</f>
        <v>#NAME?</v>
      </c>
      <c r="AQ7" t="e">
        <f t="shared" ref="AQ7:AQ16" ca="1" si="11">AN7*SQRT(AK7/(1-AK7))</f>
        <v>#NAME?</v>
      </c>
      <c r="AS7" t="s">
        <v>122</v>
      </c>
      <c r="AT7" s="66">
        <f>COUNT(C4:C14)-AT9-1</f>
        <v>8</v>
      </c>
    </row>
    <row r="8" spans="1:46" x14ac:dyDescent="0.35">
      <c r="A8" s="4">
        <v>9</v>
      </c>
      <c r="B8" s="4">
        <v>3</v>
      </c>
      <c r="C8" s="4">
        <v>55</v>
      </c>
      <c r="E8" s="23">
        <v>1</v>
      </c>
      <c r="F8" s="4">
        <f t="shared" si="0"/>
        <v>9</v>
      </c>
      <c r="G8" s="24">
        <f t="shared" si="0"/>
        <v>3</v>
      </c>
      <c r="I8" s="25">
        <f t="shared" si="1"/>
        <v>55</v>
      </c>
      <c r="K8" s="4" t="s">
        <v>10</v>
      </c>
      <c r="M8" s="13">
        <v>57.08424538797891</v>
      </c>
      <c r="O8" s="26">
        <f t="shared" si="2"/>
        <v>-2.0842453879789105</v>
      </c>
      <c r="Q8" s="18">
        <v>0.13927915340629782</v>
      </c>
      <c r="R8">
        <v>-6.9316153069937117E-2</v>
      </c>
      <c r="S8">
        <v>2.8823514191829103E-2</v>
      </c>
      <c r="T8">
        <v>0.2022044554839712</v>
      </c>
      <c r="U8">
        <v>0.24665579963259088</v>
      </c>
      <c r="V8">
        <v>4.1139486144531556E-2</v>
      </c>
      <c r="W8">
        <v>2.8461279722631072E-3</v>
      </c>
      <c r="X8">
        <v>-0.11684649020673242</v>
      </c>
      <c r="Y8">
        <v>0.18373049755491749</v>
      </c>
      <c r="Z8">
        <v>9.1748816269502487E-2</v>
      </c>
      <c r="AA8" s="19">
        <v>0.2497347926207665</v>
      </c>
      <c r="AB8">
        <f t="shared" si="4"/>
        <v>5</v>
      </c>
      <c r="AC8" s="26">
        <v>-0.40782898942708506</v>
      </c>
      <c r="AE8">
        <f t="shared" ref="AE8:AE16" si="12">AE7+1</f>
        <v>3</v>
      </c>
      <c r="AF8">
        <f t="shared" si="3"/>
        <v>5</v>
      </c>
      <c r="AG8">
        <f t="shared" si="3"/>
        <v>8</v>
      </c>
      <c r="AH8">
        <f t="shared" si="3"/>
        <v>51</v>
      </c>
      <c r="AI8">
        <v>56.295169344614344</v>
      </c>
      <c r="AJ8">
        <f t="shared" si="5"/>
        <v>-5.2951693446143437</v>
      </c>
      <c r="AK8" t="e">
        <f ca="1"/>
        <v>#NAME?</v>
      </c>
      <c r="AL8">
        <f t="shared" si="6"/>
        <v>-0.89930254499084783</v>
      </c>
      <c r="AM8" t="e">
        <f t="shared" ca="1" si="7"/>
        <v>#NAME?</v>
      </c>
      <c r="AN8" t="e">
        <f t="shared" ca="1" si="8"/>
        <v>#NAME?</v>
      </c>
      <c r="AO8" t="e">
        <f t="shared" ca="1" si="9"/>
        <v>#NAME?</v>
      </c>
      <c r="AP8" t="e">
        <f t="shared" ca="1" si="10"/>
        <v>#NAME?</v>
      </c>
      <c r="AQ8" t="e">
        <f t="shared" ca="1" si="11"/>
        <v>#NAME?</v>
      </c>
      <c r="AS8" t="s">
        <v>115</v>
      </c>
      <c r="AT8" s="66">
        <f>AT6/AT7</f>
        <v>34.66953866852959</v>
      </c>
    </row>
    <row r="9" spans="1:46" x14ac:dyDescent="0.35">
      <c r="A9" s="4">
        <v>5</v>
      </c>
      <c r="B9" s="4">
        <v>4</v>
      </c>
      <c r="C9" s="4">
        <v>43</v>
      </c>
      <c r="E9" s="23">
        <v>1</v>
      </c>
      <c r="F9" s="4">
        <f t="shared" si="0"/>
        <v>5</v>
      </c>
      <c r="G9" s="24">
        <f t="shared" si="0"/>
        <v>4</v>
      </c>
      <c r="I9" s="25">
        <f t="shared" si="1"/>
        <v>43</v>
      </c>
      <c r="K9" s="27">
        <f>SQRT(I17)</f>
        <v>6.9602026710152911</v>
      </c>
      <c r="M9" s="13">
        <v>41.261507412869634</v>
      </c>
      <c r="O9" s="26">
        <f t="shared" si="2"/>
        <v>1.7384925871303665</v>
      </c>
      <c r="Q9" s="18">
        <v>6.2252580920593034E-2</v>
      </c>
      <c r="R9">
        <v>0.12543662190483601</v>
      </c>
      <c r="S9">
        <v>7.2886749980594689E-2</v>
      </c>
      <c r="T9">
        <v>8.3132810680742006E-2</v>
      </c>
      <c r="U9">
        <v>4.1139486144531459E-2</v>
      </c>
      <c r="V9">
        <v>0.11480245284483437</v>
      </c>
      <c r="W9">
        <v>0.17775362881316475</v>
      </c>
      <c r="X9">
        <v>0.15695102072498665</v>
      </c>
      <c r="Y9">
        <v>2.0259256384382487E-2</v>
      </c>
      <c r="Z9">
        <v>9.3766979740743661E-2</v>
      </c>
      <c r="AA9" s="19">
        <v>5.1618411860591379E-2</v>
      </c>
      <c r="AB9">
        <f t="shared" si="4"/>
        <v>6</v>
      </c>
      <c r="AC9" s="26">
        <v>0.31381862189921916</v>
      </c>
      <c r="AE9">
        <f t="shared" si="12"/>
        <v>4</v>
      </c>
      <c r="AF9">
        <f t="shared" si="3"/>
        <v>8</v>
      </c>
      <c r="AG9">
        <f t="shared" si="3"/>
        <v>1</v>
      </c>
      <c r="AH9">
        <f t="shared" si="3"/>
        <v>38</v>
      </c>
      <c r="AI9">
        <v>44.672126057595285</v>
      </c>
      <c r="AJ9">
        <f t="shared" si="5"/>
        <v>-6.6721260575952854</v>
      </c>
      <c r="AK9" t="e">
        <f ca="1"/>
        <v>#NAME?</v>
      </c>
      <c r="AL9">
        <f t="shared" si="6"/>
        <v>-1.1331573276684697</v>
      </c>
      <c r="AM9" t="e">
        <f t="shared" ca="1" si="7"/>
        <v>#NAME?</v>
      </c>
      <c r="AN9" t="e">
        <f t="shared" ca="1" si="8"/>
        <v>#NAME?</v>
      </c>
      <c r="AO9" t="e">
        <f t="shared" ca="1" si="9"/>
        <v>#NAME?</v>
      </c>
      <c r="AP9" t="e">
        <f t="shared" ca="1" si="10"/>
        <v>#NAME?</v>
      </c>
      <c r="AQ9" t="e">
        <f t="shared" ca="1" si="11"/>
        <v>#NAME?</v>
      </c>
      <c r="AS9" t="s">
        <v>112</v>
      </c>
      <c r="AT9" s="67">
        <f>COUNT(A4:B4)</f>
        <v>2</v>
      </c>
    </row>
    <row r="10" spans="1:46" x14ac:dyDescent="0.35">
      <c r="A10" s="4">
        <v>4</v>
      </c>
      <c r="B10" s="4">
        <v>0</v>
      </c>
      <c r="C10" s="4">
        <v>25</v>
      </c>
      <c r="E10" s="23">
        <v>1</v>
      </c>
      <c r="F10" s="4">
        <f t="shared" si="0"/>
        <v>4</v>
      </c>
      <c r="G10" s="24">
        <f t="shared" si="0"/>
        <v>0</v>
      </c>
      <c r="I10" s="25">
        <f t="shared" si="1"/>
        <v>25</v>
      </c>
      <c r="K10" s="68">
        <f>SQRT(J18)</f>
        <v>0.82022977846272849</v>
      </c>
      <c r="M10" s="13">
        <v>21.332557116613586</v>
      </c>
      <c r="O10" s="26">
        <f t="shared" si="2"/>
        <v>3.6674428833864141</v>
      </c>
      <c r="Q10" s="18">
        <v>-3.3429066728764167E-2</v>
      </c>
      <c r="R10">
        <v>5.8992470697819321E-2</v>
      </c>
      <c r="S10">
        <v>-0.15219022484410982</v>
      </c>
      <c r="T10">
        <v>0.23216642086470532</v>
      </c>
      <c r="U10">
        <v>2.8461279722628852E-3</v>
      </c>
      <c r="V10">
        <v>0.17775362881316481</v>
      </c>
      <c r="W10">
        <v>0.57204584853424467</v>
      </c>
      <c r="X10">
        <v>0.20582680017594307</v>
      </c>
      <c r="Y10">
        <v>-0.2627493596212066</v>
      </c>
      <c r="Z10">
        <v>0.11340526274935969</v>
      </c>
      <c r="AA10" s="19">
        <v>8.5332091386581543E-2</v>
      </c>
      <c r="AB10">
        <f t="shared" si="4"/>
        <v>7</v>
      </c>
      <c r="AC10" s="26">
        <v>0.95211784652177578</v>
      </c>
      <c r="AE10">
        <f t="shared" si="12"/>
        <v>5</v>
      </c>
      <c r="AF10">
        <f t="shared" si="3"/>
        <v>9</v>
      </c>
      <c r="AG10">
        <f t="shared" si="3"/>
        <v>3</v>
      </c>
      <c r="AH10">
        <f t="shared" si="3"/>
        <v>55</v>
      </c>
      <c r="AI10">
        <v>57.084245387978996</v>
      </c>
      <c r="AJ10">
        <f t="shared" si="5"/>
        <v>-2.0842453879789957</v>
      </c>
      <c r="AK10" t="e">
        <f ca="1"/>
        <v>#NAME?</v>
      </c>
      <c r="AL10">
        <f t="shared" si="6"/>
        <v>-0.3539768154348728</v>
      </c>
      <c r="AM10" t="e">
        <f t="shared" ca="1" si="7"/>
        <v>#NAME?</v>
      </c>
      <c r="AN10" t="e">
        <f t="shared" ca="1" si="8"/>
        <v>#NAME?</v>
      </c>
      <c r="AO10" t="e">
        <f t="shared" ca="1" si="9"/>
        <v>#NAME?</v>
      </c>
      <c r="AP10" t="e">
        <f t="shared" ca="1" si="10"/>
        <v>#NAME?</v>
      </c>
      <c r="AQ10" t="e">
        <f t="shared" ca="1" si="11"/>
        <v>#NAME?</v>
      </c>
    </row>
    <row r="11" spans="1:46" x14ac:dyDescent="0.35">
      <c r="A11" s="4">
        <v>2</v>
      </c>
      <c r="B11" s="4">
        <v>6</v>
      </c>
      <c r="C11" s="4">
        <v>33</v>
      </c>
      <c r="E11" s="23">
        <v>1</v>
      </c>
      <c r="F11" s="4">
        <f t="shared" si="0"/>
        <v>2</v>
      </c>
      <c r="G11" s="24">
        <f t="shared" si="0"/>
        <v>6</v>
      </c>
      <c r="I11" s="25">
        <f t="shared" si="1"/>
        <v>33</v>
      </c>
      <c r="K11" s="28">
        <f>SQRT(K19)</f>
        <v>0.75651098735033706</v>
      </c>
      <c r="M11" s="13">
        <v>34.092473285207895</v>
      </c>
      <c r="O11" s="26">
        <f t="shared" si="2"/>
        <v>-1.0924732852078947</v>
      </c>
      <c r="Q11" s="18">
        <v>2.6960594064529331E-2</v>
      </c>
      <c r="R11">
        <v>0.3053636575331834</v>
      </c>
      <c r="S11">
        <v>0.17537323087272627</v>
      </c>
      <c r="T11">
        <v>-5.8759605681906524E-2</v>
      </c>
      <c r="U11">
        <v>-0.11684649020673266</v>
      </c>
      <c r="V11">
        <v>0.15695102072498646</v>
      </c>
      <c r="W11">
        <v>0.20582680017594268</v>
      </c>
      <c r="X11">
        <v>0.36805609459494448</v>
      </c>
      <c r="Y11">
        <v>-3.1126290460296802E-2</v>
      </c>
      <c r="Z11">
        <v>8.9653031126290417E-2</v>
      </c>
      <c r="AA11" s="19">
        <v>-0.12145204274366761</v>
      </c>
      <c r="AB11">
        <f t="shared" si="4"/>
        <v>8</v>
      </c>
      <c r="AC11" s="26">
        <v>-0.23339821457085794</v>
      </c>
      <c r="AE11">
        <f t="shared" si="12"/>
        <v>6</v>
      </c>
      <c r="AF11">
        <f t="shared" si="3"/>
        <v>5</v>
      </c>
      <c r="AG11">
        <f t="shared" si="3"/>
        <v>4</v>
      </c>
      <c r="AH11">
        <f t="shared" si="3"/>
        <v>43</v>
      </c>
      <c r="AI11">
        <v>41.261507412869676</v>
      </c>
      <c r="AJ11">
        <f t="shared" si="5"/>
        <v>1.7384925871303238</v>
      </c>
      <c r="AK11" t="e">
        <f ca="1"/>
        <v>#NAME?</v>
      </c>
      <c r="AL11">
        <f t="shared" si="6"/>
        <v>0.2952560543968572</v>
      </c>
      <c r="AM11" t="e">
        <f t="shared" ca="1" si="7"/>
        <v>#NAME?</v>
      </c>
      <c r="AN11" t="e">
        <f t="shared" ca="1" si="8"/>
        <v>#NAME?</v>
      </c>
      <c r="AO11" t="e">
        <f t="shared" ca="1" si="9"/>
        <v>#NAME?</v>
      </c>
      <c r="AP11" t="e">
        <f t="shared" ca="1" si="10"/>
        <v>#NAME?</v>
      </c>
      <c r="AQ11" t="e">
        <f t="shared" ca="1" si="11"/>
        <v>#NAME?</v>
      </c>
    </row>
    <row r="12" spans="1:46" x14ac:dyDescent="0.35">
      <c r="A12" s="4">
        <v>8</v>
      </c>
      <c r="B12" s="4">
        <v>7</v>
      </c>
      <c r="C12" s="4">
        <v>71</v>
      </c>
      <c r="E12" s="23">
        <v>1</v>
      </c>
      <c r="F12" s="4">
        <f t="shared" si="0"/>
        <v>8</v>
      </c>
      <c r="G12" s="24">
        <f t="shared" si="0"/>
        <v>7</v>
      </c>
      <c r="I12" s="25">
        <f t="shared" si="1"/>
        <v>71</v>
      </c>
      <c r="M12" s="13">
        <v>67.222618955212241</v>
      </c>
      <c r="O12" s="26">
        <f t="shared" si="2"/>
        <v>3.7773810447877594</v>
      </c>
      <c r="Q12" s="18">
        <v>0.18745633780951643</v>
      </c>
      <c r="R12">
        <v>8.0959403865559054E-2</v>
      </c>
      <c r="S12">
        <v>0.24815648529069312</v>
      </c>
      <c r="T12">
        <v>1.4670496002483775E-2</v>
      </c>
      <c r="U12">
        <v>0.18373049755491741</v>
      </c>
      <c r="V12">
        <v>2.0259256384382279E-2</v>
      </c>
      <c r="W12">
        <v>-0.26274935962120671</v>
      </c>
      <c r="X12">
        <v>-3.1126290460296857E-2</v>
      </c>
      <c r="Y12">
        <v>0.35651633936195004</v>
      </c>
      <c r="Z12">
        <v>7.5370643483660488E-2</v>
      </c>
      <c r="AA12" s="19">
        <v>0.12675619032833968</v>
      </c>
      <c r="AB12">
        <f t="shared" si="4"/>
        <v>9</v>
      </c>
      <c r="AC12" s="26">
        <v>0.79973849933219099</v>
      </c>
      <c r="AE12">
        <f t="shared" si="12"/>
        <v>7</v>
      </c>
      <c r="AF12">
        <f t="shared" si="3"/>
        <v>4</v>
      </c>
      <c r="AG12">
        <f t="shared" si="3"/>
        <v>0</v>
      </c>
      <c r="AH12">
        <f t="shared" si="3"/>
        <v>25</v>
      </c>
      <c r="AI12">
        <v>21.332557116613632</v>
      </c>
      <c r="AJ12">
        <f t="shared" si="5"/>
        <v>3.6674428833863679</v>
      </c>
      <c r="AK12" t="e">
        <f ca="1"/>
        <v>#NAME?</v>
      </c>
      <c r="AL12">
        <f t="shared" si="6"/>
        <v>0.62285840244041202</v>
      </c>
      <c r="AM12" t="e">
        <f t="shared" ca="1" si="7"/>
        <v>#NAME?</v>
      </c>
      <c r="AN12" t="e">
        <f t="shared" ca="1" si="8"/>
        <v>#NAME?</v>
      </c>
      <c r="AO12" t="e">
        <f t="shared" ca="1" si="9"/>
        <v>#NAME?</v>
      </c>
      <c r="AP12" t="e">
        <f t="shared" ca="1" si="10"/>
        <v>#NAME?</v>
      </c>
      <c r="AQ12" t="e">
        <f t="shared" ca="1" si="11"/>
        <v>#NAME?</v>
      </c>
    </row>
    <row r="13" spans="1:46" x14ac:dyDescent="0.35">
      <c r="A13" s="4">
        <v>6</v>
      </c>
      <c r="B13" s="4">
        <v>4</v>
      </c>
      <c r="C13" s="4">
        <v>51</v>
      </c>
      <c r="E13" s="23">
        <v>1</v>
      </c>
      <c r="F13" s="4">
        <f t="shared" si="0"/>
        <v>6</v>
      </c>
      <c r="G13" s="24">
        <f t="shared" si="0"/>
        <v>4</v>
      </c>
      <c r="I13" s="25">
        <f t="shared" si="1"/>
        <v>51</v>
      </c>
      <c r="M13" s="13">
        <v>46.156795777380999</v>
      </c>
      <c r="O13" s="26">
        <f t="shared" si="2"/>
        <v>4.8432042226190006</v>
      </c>
      <c r="Q13" s="18">
        <v>8.6004812543662199E-2</v>
      </c>
      <c r="R13">
        <v>8.3520919040596261E-2</v>
      </c>
      <c r="S13">
        <v>7.5758751843514785E-2</v>
      </c>
      <c r="T13">
        <v>0.10238298532950396</v>
      </c>
      <c r="U13">
        <v>9.174881626950239E-2</v>
      </c>
      <c r="V13">
        <v>9.3766979740743675E-2</v>
      </c>
      <c r="W13">
        <v>0.11340526274935969</v>
      </c>
      <c r="X13">
        <v>8.9653031126290611E-2</v>
      </c>
      <c r="Y13">
        <v>7.5370643483660626E-2</v>
      </c>
      <c r="Z13">
        <v>9.2136924629356548E-2</v>
      </c>
      <c r="AA13" s="19">
        <v>9.6250873243809612E-2</v>
      </c>
      <c r="AB13">
        <f t="shared" si="4"/>
        <v>10</v>
      </c>
      <c r="AC13" s="26">
        <v>0.86327382787517848</v>
      </c>
      <c r="AE13">
        <f t="shared" si="12"/>
        <v>8</v>
      </c>
      <c r="AF13">
        <f t="shared" si="3"/>
        <v>2</v>
      </c>
      <c r="AG13">
        <f t="shared" si="3"/>
        <v>6</v>
      </c>
      <c r="AH13">
        <f t="shared" si="3"/>
        <v>33</v>
      </c>
      <c r="AI13">
        <v>34.092473285207895</v>
      </c>
      <c r="AJ13">
        <f t="shared" si="5"/>
        <v>-1.0924732852078947</v>
      </c>
      <c r="AK13" t="e">
        <f ca="1"/>
        <v>#NAME?</v>
      </c>
      <c r="AL13">
        <f t="shared" si="6"/>
        <v>-0.18553967621851886</v>
      </c>
      <c r="AM13" t="e">
        <f t="shared" ca="1" si="7"/>
        <v>#NAME?</v>
      </c>
      <c r="AN13" t="e">
        <f t="shared" ca="1" si="8"/>
        <v>#NAME?</v>
      </c>
      <c r="AO13" t="e">
        <f t="shared" ca="1" si="9"/>
        <v>#NAME?</v>
      </c>
      <c r="AP13" t="e">
        <f t="shared" ca="1" si="10"/>
        <v>#NAME?</v>
      </c>
      <c r="AQ13" t="e">
        <f t="shared" ca="1" si="11"/>
        <v>#NAME?</v>
      </c>
    </row>
    <row r="14" spans="1:46" x14ac:dyDescent="0.35">
      <c r="A14" s="29">
        <v>9</v>
      </c>
      <c r="B14" s="29">
        <v>2</v>
      </c>
      <c r="C14" s="29">
        <v>49</v>
      </c>
      <c r="E14" s="30">
        <v>1</v>
      </c>
      <c r="F14" s="29">
        <f t="shared" si="0"/>
        <v>9</v>
      </c>
      <c r="G14" s="31">
        <f t="shared" si="0"/>
        <v>2</v>
      </c>
      <c r="I14" s="32">
        <f t="shared" si="1"/>
        <v>49</v>
      </c>
      <c r="M14" s="14">
        <v>53.325829905042738</v>
      </c>
      <c r="O14" s="11">
        <f t="shared" si="2"/>
        <v>-4.3258299050427382</v>
      </c>
      <c r="Q14" s="20">
        <v>0.12129679939972585</v>
      </c>
      <c r="R14" s="21">
        <v>-9.6406116587751223E-2</v>
      </c>
      <c r="S14" s="21">
        <v>-2.6727729048616949E-2</v>
      </c>
      <c r="T14" s="21">
        <v>0.24427540169215248</v>
      </c>
      <c r="U14" s="21">
        <v>0.24973479262076642</v>
      </c>
      <c r="V14" s="21">
        <v>5.1618411860591518E-2</v>
      </c>
      <c r="W14" s="21">
        <v>8.5332091386581793E-2</v>
      </c>
      <c r="X14" s="21">
        <v>-0.12145204274366732</v>
      </c>
      <c r="Y14" s="21">
        <v>0.12675619032833976</v>
      </c>
      <c r="Z14" s="21">
        <v>9.6250873243809765E-2</v>
      </c>
      <c r="AA14" s="22">
        <v>0.26932132784806856</v>
      </c>
      <c r="AB14">
        <f t="shared" si="4"/>
        <v>11</v>
      </c>
      <c r="AC14" s="11">
        <v>-0.85947290855377767</v>
      </c>
      <c r="AE14">
        <f t="shared" si="12"/>
        <v>9</v>
      </c>
      <c r="AF14">
        <f t="shared" si="3"/>
        <v>8</v>
      </c>
      <c r="AG14">
        <f t="shared" si="3"/>
        <v>7</v>
      </c>
      <c r="AH14">
        <f t="shared" si="3"/>
        <v>71</v>
      </c>
      <c r="AI14">
        <v>67.222618955212283</v>
      </c>
      <c r="AJ14">
        <f t="shared" si="5"/>
        <v>3.7773810447877167</v>
      </c>
      <c r="AK14" t="e">
        <f ca="1"/>
        <v>#NAME?</v>
      </c>
      <c r="AL14">
        <f t="shared" si="6"/>
        <v>0.64152969733306831</v>
      </c>
      <c r="AM14" t="e">
        <f t="shared" ca="1" si="7"/>
        <v>#NAME?</v>
      </c>
      <c r="AN14" t="e">
        <f t="shared" ca="1" si="8"/>
        <v>#NAME?</v>
      </c>
      <c r="AO14" t="e">
        <f t="shared" ca="1" si="9"/>
        <v>#NAME?</v>
      </c>
      <c r="AP14" t="e">
        <f t="shared" ca="1" si="10"/>
        <v>#NAME?</v>
      </c>
      <c r="AQ14" t="e">
        <f t="shared" ca="1" si="11"/>
        <v>#NAME?</v>
      </c>
    </row>
    <row r="15" spans="1:46" x14ac:dyDescent="0.35">
      <c r="A15" s="4"/>
      <c r="B15" s="4"/>
      <c r="C15" s="4"/>
      <c r="AE15">
        <f t="shared" si="12"/>
        <v>10</v>
      </c>
      <c r="AF15">
        <f t="shared" si="3"/>
        <v>6</v>
      </c>
      <c r="AG15">
        <f t="shared" si="3"/>
        <v>4</v>
      </c>
      <c r="AH15">
        <f t="shared" si="3"/>
        <v>51</v>
      </c>
      <c r="AI15">
        <v>46.156795777381042</v>
      </c>
      <c r="AJ15">
        <f t="shared" si="5"/>
        <v>4.843204222618958</v>
      </c>
      <c r="AK15" t="e">
        <f ca="1"/>
        <v>#NAME?</v>
      </c>
      <c r="AL15">
        <f t="shared" si="6"/>
        <v>0.82254326535214306</v>
      </c>
      <c r="AM15" t="e">
        <f t="shared" ca="1" si="7"/>
        <v>#NAME?</v>
      </c>
      <c r="AN15" t="e">
        <f t="shared" ca="1" si="8"/>
        <v>#NAME?</v>
      </c>
      <c r="AO15" t="e">
        <f t="shared" ca="1" si="9"/>
        <v>#NAME?</v>
      </c>
      <c r="AP15" t="e">
        <f t="shared" ca="1" si="10"/>
        <v>#NAME?</v>
      </c>
      <c r="AQ15" t="e">
        <f t="shared" ca="1" si="11"/>
        <v>#NAME?</v>
      </c>
    </row>
    <row r="16" spans="1:46" ht="17.5" x14ac:dyDescent="0.45">
      <c r="A16" s="4"/>
      <c r="B16" s="4"/>
      <c r="C16" s="4"/>
      <c r="D16" s="4"/>
      <c r="E16" s="3" t="s">
        <v>11</v>
      </c>
      <c r="F16" s="3"/>
      <c r="G16" s="3"/>
      <c r="I16" s="63" t="s">
        <v>12</v>
      </c>
      <c r="J16" s="63"/>
      <c r="K16" s="63"/>
      <c r="AE16" s="21">
        <f t="shared" si="12"/>
        <v>11</v>
      </c>
      <c r="AF16" s="21">
        <f t="shared" si="3"/>
        <v>9</v>
      </c>
      <c r="AG16" s="21">
        <f t="shared" si="3"/>
        <v>2</v>
      </c>
      <c r="AH16" s="21">
        <f t="shared" si="3"/>
        <v>49</v>
      </c>
      <c r="AI16" s="21">
        <v>53.325829905042831</v>
      </c>
      <c r="AJ16" s="21">
        <f t="shared" si="5"/>
        <v>-4.3258299050428306</v>
      </c>
      <c r="AK16" s="21" t="e">
        <f ca="1"/>
        <v>#NAME?</v>
      </c>
      <c r="AL16" s="21">
        <f t="shared" si="6"/>
        <v>-0.73467524636567916</v>
      </c>
      <c r="AM16" s="21" t="e">
        <f t="shared" ca="1" si="7"/>
        <v>#NAME?</v>
      </c>
      <c r="AN16" s="21" t="e">
        <f t="shared" ca="1" si="8"/>
        <v>#NAME?</v>
      </c>
      <c r="AO16" s="21" t="e">
        <f t="shared" ca="1" si="9"/>
        <v>#NAME?</v>
      </c>
      <c r="AP16" s="21" t="e">
        <f t="shared" ca="1" si="10"/>
        <v>#NAME?</v>
      </c>
      <c r="AQ16" s="21" t="e">
        <f t="shared" ca="1" si="11"/>
        <v>#NAME?</v>
      </c>
    </row>
    <row r="17" spans="1:29" ht="16.5" x14ac:dyDescent="0.45">
      <c r="A17" s="4"/>
      <c r="B17" s="4"/>
      <c r="C17" s="4"/>
      <c r="D17" s="4"/>
      <c r="E17" s="15">
        <f t="array" ref="E17:G19">MINVERSE(MMULT(TRANSPOSE(E4:G14),E4:G14))</f>
        <v>1.3973194649279432</v>
      </c>
      <c r="F17" s="16">
        <v>-0.14197003803461952</v>
      </c>
      <c r="G17" s="17">
        <v>-0.10639343838132949</v>
      </c>
      <c r="I17" s="15">
        <f t="array" ref="I17:K19">O19*E17:G19</f>
        <v>48.444421221608387</v>
      </c>
      <c r="J17" s="16">
        <v>-4.9220357234138561</v>
      </c>
      <c r="K17" s="17">
        <v>-3.6886114260393215</v>
      </c>
      <c r="N17" t="s">
        <v>13</v>
      </c>
      <c r="O17" s="10">
        <f>DEVSQ(O4:O14)</f>
        <v>277.35630934823661</v>
      </c>
    </row>
    <row r="18" spans="1:29" ht="16.5" x14ac:dyDescent="0.45">
      <c r="A18" s="4"/>
      <c r="B18" s="4"/>
      <c r="C18" s="4"/>
      <c r="E18" s="18">
        <v>-0.14197003803461947</v>
      </c>
      <c r="F18">
        <v>1.9405417992703587E-2</v>
      </c>
      <c r="G18" s="19">
        <v>5.9768687417527068E-3</v>
      </c>
      <c r="I18" s="18">
        <v>-4.9220357234138543</v>
      </c>
      <c r="J18">
        <v>0.67277688947701664</v>
      </c>
      <c r="K18" s="19">
        <v>0.20721528195892117</v>
      </c>
      <c r="N18" t="s">
        <v>14</v>
      </c>
      <c r="O18" s="26">
        <f>COUNT(A4:A14)-COUNT(A4:B4)-1</f>
        <v>8</v>
      </c>
    </row>
    <row r="19" spans="1:29" ht="16.5" x14ac:dyDescent="0.45">
      <c r="A19" s="4"/>
      <c r="B19" s="4"/>
      <c r="C19" s="4"/>
      <c r="E19" s="20">
        <v>-0.10639343838132957</v>
      </c>
      <c r="F19" s="21">
        <v>5.976868741752718E-3</v>
      </c>
      <c r="G19" s="22">
        <v>1.6507542239126507E-2</v>
      </c>
      <c r="I19" s="20">
        <v>-3.6886114260393241</v>
      </c>
      <c r="J19" s="21">
        <v>0.20721528195892158</v>
      </c>
      <c r="K19" s="22">
        <v>0.57230887398178176</v>
      </c>
      <c r="N19" t="s">
        <v>15</v>
      </c>
      <c r="O19" s="11">
        <f>O17/O18</f>
        <v>34.669538668529576</v>
      </c>
    </row>
    <row r="20" spans="1:29" x14ac:dyDescent="0.35">
      <c r="A20" s="4"/>
      <c r="B20" s="4"/>
      <c r="C20" s="4"/>
      <c r="N20" t="s">
        <v>112</v>
      </c>
      <c r="O20">
        <f>COUNT(A4:B4)</f>
        <v>2</v>
      </c>
    </row>
    <row r="21" spans="1:29" x14ac:dyDescent="0.35">
      <c r="A21" s="4"/>
      <c r="B21" s="4"/>
      <c r="C21" s="4"/>
      <c r="Q21" s="56" t="s">
        <v>102</v>
      </c>
      <c r="R21" s="56" t="s">
        <v>31</v>
      </c>
      <c r="S21" s="33" t="s">
        <v>32</v>
      </c>
      <c r="T21" s="57" t="s">
        <v>123</v>
      </c>
      <c r="U21" s="33" t="s">
        <v>103</v>
      </c>
      <c r="V21" s="33" t="s">
        <v>104</v>
      </c>
      <c r="W21" s="33" t="s">
        <v>119</v>
      </c>
      <c r="X21" s="33" t="s">
        <v>105</v>
      </c>
      <c r="Y21" s="33" t="s">
        <v>106</v>
      </c>
      <c r="Z21" s="33" t="s">
        <v>107</v>
      </c>
      <c r="AA21" s="56" t="s">
        <v>108</v>
      </c>
      <c r="AB21" s="57" t="s">
        <v>109</v>
      </c>
      <c r="AC21" s="58" t="s">
        <v>110</v>
      </c>
    </row>
    <row r="22" spans="1:29" x14ac:dyDescent="0.35">
      <c r="A22" s="4"/>
      <c r="B22" s="4"/>
      <c r="C22" s="4"/>
      <c r="Q22" s="7">
        <v>1</v>
      </c>
      <c r="R22" s="23">
        <f>A4</f>
        <v>7</v>
      </c>
      <c r="S22" s="4">
        <f>B4</f>
        <v>5</v>
      </c>
      <c r="T22" s="24">
        <f>C4</f>
        <v>65</v>
      </c>
      <c r="U22" s="69">
        <f>M4</f>
        <v>54.810499624828537</v>
      </c>
      <c r="V22" s="16">
        <f>T22-U22</f>
        <v>10.189500375171463</v>
      </c>
      <c r="W22">
        <f>V22/SQRT($O$19)</f>
        <v>1.7305289072382419</v>
      </c>
      <c r="X22" s="16">
        <f t="shared" ref="X22:X32" si="13">INDEX($Q$4:$AA$14,Q22,Q22)</f>
        <v>0.12773939817330332</v>
      </c>
      <c r="Y22" s="16">
        <f t="shared" ref="Y22:Y32" si="14">($O$19-V22^2/((1-X22)*$O$18))*$O$18/($O$18-1)</f>
        <v>22.617923249033659</v>
      </c>
      <c r="Z22" s="16">
        <f t="shared" ref="Z22:Z32" si="15">V22/SQRT(Y22*(1-X22))</f>
        <v>2.2940527410302898</v>
      </c>
      <c r="AA22" s="18">
        <f>TDIST(ABS(Z22),$O$18,2)</f>
        <v>5.0941566162259533E-2</v>
      </c>
      <c r="AB22" s="19">
        <f t="shared" ref="AB22:AB32" si="16">(V22^2/$O$19)*(X22/(1-X22)^2)/($O$20+1)</f>
        <v>0.16759799315634213</v>
      </c>
      <c r="AC22" s="10">
        <f>Z22*SQRT(X22/(1-X22))</f>
        <v>0.87789525712224503</v>
      </c>
    </row>
    <row r="23" spans="1:29" x14ac:dyDescent="0.35">
      <c r="A23" s="4"/>
      <c r="B23" s="4"/>
      <c r="C23" s="4"/>
      <c r="Q23" s="23">
        <f>Q22+1</f>
        <v>2</v>
      </c>
      <c r="R23" s="23">
        <f t="shared" ref="R23:T32" si="17">A5</f>
        <v>3</v>
      </c>
      <c r="S23" s="4">
        <f t="shared" si="17"/>
        <v>7</v>
      </c>
      <c r="T23" s="24">
        <f t="shared" si="17"/>
        <v>38</v>
      </c>
      <c r="U23" s="70">
        <f t="shared" ref="U23:U32" si="18">M5</f>
        <v>42.746177132655433</v>
      </c>
      <c r="V23">
        <f t="shared" ref="V23:V32" si="19">T23-U23</f>
        <v>-4.7461771326554327</v>
      </c>
      <c r="W23">
        <f t="shared" ref="W23:W32" si="20">V23/SQRT($O$19)</f>
        <v>-0.80606471608232588</v>
      </c>
      <c r="X23">
        <f t="shared" si="13"/>
        <v>0.29053791818675778</v>
      </c>
      <c r="Y23">
        <f t="shared" si="14"/>
        <v>35.0864593102011</v>
      </c>
      <c r="Z23">
        <f t="shared" si="15"/>
        <v>-0.95128264994126976</v>
      </c>
      <c r="AA23" s="18">
        <f t="shared" ref="AA23:AA32" si="21">TDIST(ABS(Z23),$O$18,2)</f>
        <v>0.36931232488633514</v>
      </c>
      <c r="AB23" s="19">
        <f t="shared" si="16"/>
        <v>0.12501525470898492</v>
      </c>
      <c r="AC23" s="26">
        <f t="shared" ref="AC23:AC32" si="22">Z23*SQRT(X23/(1-X23))</f>
        <v>-0.60876039700023366</v>
      </c>
    </row>
    <row r="24" spans="1:29" x14ac:dyDescent="0.35">
      <c r="Q24" s="23">
        <f t="shared" ref="Q24:Q32" si="23">Q23+1</f>
        <v>3</v>
      </c>
      <c r="R24" s="23">
        <f t="shared" si="17"/>
        <v>5</v>
      </c>
      <c r="S24" s="4">
        <f t="shared" si="17"/>
        <v>8</v>
      </c>
      <c r="T24" s="24">
        <f t="shared" si="17"/>
        <v>51</v>
      </c>
      <c r="U24" s="70">
        <f t="shared" si="18"/>
        <v>56.295169344614322</v>
      </c>
      <c r="V24">
        <f t="shared" si="19"/>
        <v>-5.2951693446143224</v>
      </c>
      <c r="W24">
        <f t="shared" si="20"/>
        <v>-0.8993025449908445</v>
      </c>
      <c r="X24">
        <f t="shared" si="13"/>
        <v>0.29509172294237895</v>
      </c>
      <c r="Y24">
        <f t="shared" si="14"/>
        <v>33.939965811607316</v>
      </c>
      <c r="Z24">
        <f t="shared" si="15"/>
        <v>-1.0825746381756076</v>
      </c>
      <c r="AA24" s="18">
        <f t="shared" si="21"/>
        <v>0.31054512744459173</v>
      </c>
      <c r="AB24" s="19">
        <f t="shared" si="16"/>
        <v>0.16009663290396148</v>
      </c>
      <c r="AC24" s="26">
        <f t="shared" si="22"/>
        <v>-0.70043857775134133</v>
      </c>
    </row>
    <row r="25" spans="1:29" x14ac:dyDescent="0.35">
      <c r="Q25" s="23">
        <f t="shared" si="23"/>
        <v>4</v>
      </c>
      <c r="R25" s="23">
        <f t="shared" si="17"/>
        <v>8</v>
      </c>
      <c r="S25" s="4">
        <f t="shared" si="17"/>
        <v>1</v>
      </c>
      <c r="T25" s="24">
        <f t="shared" si="17"/>
        <v>38</v>
      </c>
      <c r="U25" s="70">
        <f t="shared" si="18"/>
        <v>44.672126057595207</v>
      </c>
      <c r="V25">
        <f t="shared" si="19"/>
        <v>-6.6721260575952073</v>
      </c>
      <c r="W25">
        <f t="shared" si="20"/>
        <v>-1.1331573276684568</v>
      </c>
      <c r="X25">
        <f t="shared" si="13"/>
        <v>0.26709617325157176</v>
      </c>
      <c r="Y25">
        <f t="shared" si="14"/>
        <v>30.945053005315838</v>
      </c>
      <c r="Z25">
        <f t="shared" si="15"/>
        <v>-1.4010225735860666</v>
      </c>
      <c r="AA25" s="18">
        <f t="shared" si="21"/>
        <v>0.19878455622173527</v>
      </c>
      <c r="AB25" s="19">
        <f t="shared" si="16"/>
        <v>0.21283000516568629</v>
      </c>
      <c r="AC25" s="26">
        <f t="shared" si="22"/>
        <v>-0.84577622150930953</v>
      </c>
    </row>
    <row r="26" spans="1:29" x14ac:dyDescent="0.35">
      <c r="Q26" s="23">
        <f t="shared" si="23"/>
        <v>5</v>
      </c>
      <c r="R26" s="23">
        <f t="shared" si="17"/>
        <v>9</v>
      </c>
      <c r="S26" s="4">
        <f t="shared" si="17"/>
        <v>3</v>
      </c>
      <c r="T26" s="24">
        <f t="shared" si="17"/>
        <v>55</v>
      </c>
      <c r="U26" s="70">
        <f t="shared" si="18"/>
        <v>57.08424538797891</v>
      </c>
      <c r="V26">
        <f t="shared" si="19"/>
        <v>-2.0842453879789105</v>
      </c>
      <c r="W26">
        <f t="shared" si="20"/>
        <v>-0.35397681543485843</v>
      </c>
      <c r="X26">
        <f t="shared" si="13"/>
        <v>0.24665579963259088</v>
      </c>
      <c r="Y26">
        <f t="shared" si="14"/>
        <v>38.798559456754319</v>
      </c>
      <c r="Z26">
        <f t="shared" si="15"/>
        <v>-0.38551770153741088</v>
      </c>
      <c r="AA26" s="18">
        <f t="shared" si="21"/>
        <v>0.7099025802987351</v>
      </c>
      <c r="AB26" s="19">
        <f t="shared" si="16"/>
        <v>1.8152348214669847E-2</v>
      </c>
      <c r="AC26" s="26">
        <f t="shared" si="22"/>
        <v>-0.22059378129478155</v>
      </c>
    </row>
    <row r="27" spans="1:29" x14ac:dyDescent="0.35">
      <c r="Q27" s="23">
        <f t="shared" si="23"/>
        <v>6</v>
      </c>
      <c r="R27" s="23">
        <f t="shared" si="17"/>
        <v>5</v>
      </c>
      <c r="S27" s="4">
        <f t="shared" si="17"/>
        <v>4</v>
      </c>
      <c r="T27" s="24">
        <f t="shared" si="17"/>
        <v>43</v>
      </c>
      <c r="U27" s="70">
        <f t="shared" si="18"/>
        <v>41.261507412869634</v>
      </c>
      <c r="V27">
        <f t="shared" si="19"/>
        <v>1.7384925871303665</v>
      </c>
      <c r="W27">
        <f t="shared" si="20"/>
        <v>0.29525605439686453</v>
      </c>
      <c r="X27">
        <f t="shared" si="13"/>
        <v>0.11480245284483437</v>
      </c>
      <c r="Y27">
        <f t="shared" si="14"/>
        <v>39.134568488917807</v>
      </c>
      <c r="Z27">
        <f t="shared" si="15"/>
        <v>0.29537413820837233</v>
      </c>
      <c r="AA27" s="18">
        <f t="shared" si="21"/>
        <v>0.77522908029391524</v>
      </c>
      <c r="AB27" s="19">
        <f t="shared" si="16"/>
        <v>4.2574262393201947E-3</v>
      </c>
      <c r="AC27" s="26">
        <f t="shared" si="22"/>
        <v>0.10637215315903967</v>
      </c>
    </row>
    <row r="28" spans="1:29" x14ac:dyDescent="0.35">
      <c r="Q28" s="23">
        <f t="shared" si="23"/>
        <v>7</v>
      </c>
      <c r="R28" s="23">
        <f t="shared" si="17"/>
        <v>4</v>
      </c>
      <c r="S28" s="4">
        <f t="shared" si="17"/>
        <v>0</v>
      </c>
      <c r="T28" s="24">
        <f t="shared" si="17"/>
        <v>25</v>
      </c>
      <c r="U28" s="70">
        <f t="shared" si="18"/>
        <v>21.332557116613586</v>
      </c>
      <c r="V28">
        <f t="shared" si="19"/>
        <v>3.6674428833864141</v>
      </c>
      <c r="W28">
        <f t="shared" si="20"/>
        <v>0.62285840244042012</v>
      </c>
      <c r="X28">
        <f t="shared" si="13"/>
        <v>0.57204584853424467</v>
      </c>
      <c r="Y28">
        <f t="shared" si="14"/>
        <v>35.13248402141982</v>
      </c>
      <c r="Z28">
        <f t="shared" si="15"/>
        <v>0.94582395298766242</v>
      </c>
      <c r="AA28" s="18">
        <f t="shared" si="21"/>
        <v>0.37192566649930447</v>
      </c>
      <c r="AB28" s="19">
        <f t="shared" si="16"/>
        <v>0.40391850575464266</v>
      </c>
      <c r="AC28" s="26">
        <f t="shared" si="22"/>
        <v>1.0935209443704665</v>
      </c>
    </row>
    <row r="29" spans="1:29" x14ac:dyDescent="0.35">
      <c r="Q29" s="23">
        <f t="shared" si="23"/>
        <v>8</v>
      </c>
      <c r="R29" s="23">
        <f t="shared" si="17"/>
        <v>2</v>
      </c>
      <c r="S29" s="4">
        <f t="shared" si="17"/>
        <v>6</v>
      </c>
      <c r="T29" s="24">
        <f t="shared" si="17"/>
        <v>33</v>
      </c>
      <c r="U29" s="70">
        <f t="shared" si="18"/>
        <v>34.092473285207895</v>
      </c>
      <c r="V29">
        <f t="shared" si="19"/>
        <v>-1.0924732852078947</v>
      </c>
      <c r="W29">
        <f t="shared" si="20"/>
        <v>-0.18553967621851891</v>
      </c>
      <c r="X29">
        <f t="shared" si="13"/>
        <v>0.36805609459494448</v>
      </c>
      <c r="Y29">
        <f t="shared" si="14"/>
        <v>39.352527958448356</v>
      </c>
      <c r="Z29">
        <f t="shared" si="15"/>
        <v>-0.21907117761234435</v>
      </c>
      <c r="AA29" s="18">
        <f t="shared" si="21"/>
        <v>0.83208044244166479</v>
      </c>
      <c r="AB29" s="19">
        <f t="shared" si="16"/>
        <v>1.057570402589249E-2</v>
      </c>
      <c r="AC29" s="26">
        <f t="shared" si="22"/>
        <v>-0.16718718470802202</v>
      </c>
    </row>
    <row r="30" spans="1:29" x14ac:dyDescent="0.35">
      <c r="Q30" s="23">
        <f t="shared" si="23"/>
        <v>9</v>
      </c>
      <c r="R30" s="23">
        <f t="shared" si="17"/>
        <v>8</v>
      </c>
      <c r="S30" s="4">
        <f t="shared" si="17"/>
        <v>7</v>
      </c>
      <c r="T30" s="24">
        <f t="shared" si="17"/>
        <v>71</v>
      </c>
      <c r="U30" s="70">
        <f t="shared" si="18"/>
        <v>67.222618955212241</v>
      </c>
      <c r="V30">
        <f t="shared" si="19"/>
        <v>3.7773810447877594</v>
      </c>
      <c r="W30">
        <f t="shared" si="20"/>
        <v>0.64152969733307574</v>
      </c>
      <c r="X30">
        <f t="shared" si="13"/>
        <v>0.35651633936195004</v>
      </c>
      <c r="Y30">
        <f t="shared" si="14"/>
        <v>36.454615428801091</v>
      </c>
      <c r="Z30">
        <f t="shared" si="15"/>
        <v>0.77991230823401902</v>
      </c>
      <c r="AA30" s="18">
        <f t="shared" si="21"/>
        <v>0.4578933443702381</v>
      </c>
      <c r="AB30" s="19">
        <f t="shared" si="16"/>
        <v>0.11811815834232753</v>
      </c>
      <c r="AC30" s="26">
        <f t="shared" si="22"/>
        <v>0.58051939191635715</v>
      </c>
    </row>
    <row r="31" spans="1:29" x14ac:dyDescent="0.35">
      <c r="Q31" s="23">
        <f t="shared" si="23"/>
        <v>10</v>
      </c>
      <c r="R31" s="23">
        <f t="shared" si="17"/>
        <v>6</v>
      </c>
      <c r="S31" s="4">
        <f t="shared" si="17"/>
        <v>4</v>
      </c>
      <c r="T31" s="24">
        <f t="shared" si="17"/>
        <v>51</v>
      </c>
      <c r="U31" s="70">
        <f t="shared" si="18"/>
        <v>46.156795777380999</v>
      </c>
      <c r="V31">
        <f t="shared" si="19"/>
        <v>4.8432042226190006</v>
      </c>
      <c r="W31">
        <f t="shared" si="20"/>
        <v>0.8225432653521505</v>
      </c>
      <c r="X31">
        <f t="shared" si="13"/>
        <v>9.2136924629356548E-2</v>
      </c>
      <c r="Y31">
        <f t="shared" si="14"/>
        <v>35.931303335287524</v>
      </c>
      <c r="Z31">
        <f t="shared" si="15"/>
        <v>0.84798099811206584</v>
      </c>
      <c r="AA31" s="18">
        <f t="shared" si="21"/>
        <v>0.42109359303964244</v>
      </c>
      <c r="AB31" s="19">
        <f t="shared" si="16"/>
        <v>2.5210952466612258E-2</v>
      </c>
      <c r="AC31" s="26">
        <f t="shared" si="22"/>
        <v>0.27014242879415717</v>
      </c>
    </row>
    <row r="32" spans="1:29" x14ac:dyDescent="0.35">
      <c r="Q32" s="30">
        <f t="shared" si="23"/>
        <v>11</v>
      </c>
      <c r="R32" s="30">
        <f t="shared" si="17"/>
        <v>9</v>
      </c>
      <c r="S32" s="29">
        <f t="shared" si="17"/>
        <v>2</v>
      </c>
      <c r="T32" s="31">
        <f t="shared" si="17"/>
        <v>49</v>
      </c>
      <c r="U32" s="71">
        <f t="shared" si="18"/>
        <v>53.325829905042738</v>
      </c>
      <c r="V32" s="21">
        <f t="shared" si="19"/>
        <v>-4.3258299050427382</v>
      </c>
      <c r="W32" s="21">
        <f t="shared" si="20"/>
        <v>-0.73467524636566373</v>
      </c>
      <c r="X32" s="21">
        <f t="shared" si="13"/>
        <v>0.26932132784806856</v>
      </c>
      <c r="Y32" s="21">
        <f t="shared" si="14"/>
        <v>35.963734318089969</v>
      </c>
      <c r="Z32" s="21">
        <f t="shared" si="15"/>
        <v>-0.84386666783384523</v>
      </c>
      <c r="AA32" s="20">
        <f t="shared" si="21"/>
        <v>0.42325766755387828</v>
      </c>
      <c r="AB32" s="22">
        <f t="shared" si="16"/>
        <v>9.0758528337097522E-2</v>
      </c>
      <c r="AC32" s="11">
        <f t="shared" si="22"/>
        <v>-0.51232552169276679</v>
      </c>
    </row>
  </sheetData>
  <mergeCells count="3">
    <mergeCell ref="E3:G3"/>
    <mergeCell ref="E16:G16"/>
    <mergeCell ref="I16:K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268B5-2E69-4543-956D-D7F5B5187990}">
  <sheetPr codeName="Sheet45"/>
  <dimension ref="A1:T16"/>
  <sheetViews>
    <sheetView zoomScaleNormal="100" workbookViewId="0"/>
  </sheetViews>
  <sheetFormatPr defaultRowHeight="14.5" x14ac:dyDescent="0.35"/>
  <cols>
    <col min="1" max="3" width="8.26953125" customWidth="1"/>
    <col min="8" max="11" width="7.08984375" customWidth="1"/>
    <col min="18" max="18" width="6.453125" customWidth="1"/>
    <col min="21" max="21" width="4.36328125" customWidth="1"/>
    <col min="22" max="22" width="5.26953125" customWidth="1"/>
  </cols>
  <sheetData>
    <row r="1" spans="1:20" x14ac:dyDescent="0.35">
      <c r="A1" s="1" t="s">
        <v>124</v>
      </c>
      <c r="E1" t="s">
        <v>109</v>
      </c>
    </row>
    <row r="2" spans="1:20" ht="15" thickBot="1" x14ac:dyDescent="0.4"/>
    <row r="3" spans="1:20" ht="15" thickTop="1" x14ac:dyDescent="0.35">
      <c r="A3" s="33" t="s">
        <v>31</v>
      </c>
      <c r="B3" s="33" t="s">
        <v>32</v>
      </c>
      <c r="C3" s="33" t="s">
        <v>33</v>
      </c>
      <c r="E3" s="64" t="s">
        <v>102</v>
      </c>
      <c r="F3" s="64" t="str">
        <f t="shared" ref="F3:H14" si="0">A3</f>
        <v>Color</v>
      </c>
      <c r="G3" s="64" t="str">
        <f t="shared" si="0"/>
        <v>Quality</v>
      </c>
      <c r="H3" s="64" t="str">
        <f t="shared" si="0"/>
        <v>Price</v>
      </c>
      <c r="I3" s="64" t="s">
        <v>103</v>
      </c>
      <c r="J3" s="64" t="s">
        <v>104</v>
      </c>
      <c r="K3" s="64" t="s">
        <v>105</v>
      </c>
      <c r="L3" s="64" t="s">
        <v>119</v>
      </c>
      <c r="M3" s="64" t="s">
        <v>106</v>
      </c>
      <c r="N3" s="64" t="s">
        <v>107</v>
      </c>
      <c r="O3" s="64" t="s">
        <v>120</v>
      </c>
      <c r="P3" s="64" t="s">
        <v>109</v>
      </c>
      <c r="Q3" s="64" t="s">
        <v>110</v>
      </c>
    </row>
    <row r="4" spans="1:20" x14ac:dyDescent="0.35">
      <c r="A4" s="4">
        <v>7</v>
      </c>
      <c r="B4" s="4">
        <v>5</v>
      </c>
      <c r="C4" s="4">
        <v>65</v>
      </c>
      <c r="E4">
        <v>1</v>
      </c>
      <c r="F4">
        <f t="shared" si="0"/>
        <v>7</v>
      </c>
      <c r="G4">
        <f t="shared" si="0"/>
        <v>5</v>
      </c>
      <c r="H4">
        <f t="shared" si="0"/>
        <v>65</v>
      </c>
      <c r="I4">
        <f t="array" ref="I4:I14">TREND(C4:C14,A4:B14)</f>
        <v>54.810499624828587</v>
      </c>
      <c r="J4">
        <f>H4-I4</f>
        <v>10.189500375171413</v>
      </c>
      <c r="K4" t="e">
        <f t="array" aca="1" ref="K4:K14" ca="1">LEVERAGE(A4:B14)</f>
        <v>#NAME?</v>
      </c>
      <c r="L4">
        <f t="shared" ref="L4:L14" si="1">J4/SQRT($T$6)</f>
        <v>1.7305289072382328</v>
      </c>
      <c r="M4" t="e">
        <f t="shared" ref="M4:M14" ca="1" si="2">($T$6-J4^2/((1-K4)*$T$5))*$T$5/($T$5-1)</f>
        <v>#NAME?</v>
      </c>
      <c r="N4" t="e">
        <f ca="1">J4/SQRT(M4*(1-K4))</f>
        <v>#NAME?</v>
      </c>
      <c r="O4" t="e">
        <f t="shared" ref="O4:O14" ca="1" si="3">_xlfn.T.DIST.2T(ABS(N4),$T$5)</f>
        <v>#NAME?</v>
      </c>
      <c r="P4" t="e">
        <f t="shared" ref="P4:P14" ca="1" si="4">(J4^2/$T$6)*(K4/(1-K4)^2)/($T$7+1)</f>
        <v>#NAME?</v>
      </c>
      <c r="Q4" t="e">
        <f ca="1">N4*SQRT(K4/(1-K4))</f>
        <v>#NAME?</v>
      </c>
      <c r="R4" t="e">
        <f ca="1">IF(OR(O4&lt;0.05,P4&gt;=1,ABS(Q4)&gt;=1),"*","")</f>
        <v>#NAME?</v>
      </c>
      <c r="S4" t="s">
        <v>121</v>
      </c>
      <c r="T4" s="65">
        <f>DEVSQ(J4:J14)</f>
        <v>277.35630934823672</v>
      </c>
    </row>
    <row r="5" spans="1:20" x14ac:dyDescent="0.35">
      <c r="A5" s="4">
        <v>3</v>
      </c>
      <c r="B5" s="4">
        <v>7</v>
      </c>
      <c r="C5" s="4">
        <v>38</v>
      </c>
      <c r="E5">
        <f>E4+1</f>
        <v>2</v>
      </c>
      <c r="F5">
        <f t="shared" si="0"/>
        <v>3</v>
      </c>
      <c r="G5">
        <f t="shared" si="0"/>
        <v>7</v>
      </c>
      <c r="H5">
        <f t="shared" si="0"/>
        <v>38</v>
      </c>
      <c r="I5">
        <v>42.746177132655426</v>
      </c>
      <c r="J5">
        <f t="shared" ref="J5:J14" si="5">H5-I5</f>
        <v>-4.7461771326554256</v>
      </c>
      <c r="K5" t="e">
        <f ca="1"/>
        <v>#NAME?</v>
      </c>
      <c r="L5">
        <f t="shared" si="1"/>
        <v>-0.80606471608232444</v>
      </c>
      <c r="M5" t="e">
        <f t="shared" ca="1" si="2"/>
        <v>#NAME?</v>
      </c>
      <c r="N5" t="e">
        <f t="shared" ref="N5:N14" ca="1" si="6">J5/SQRT(M5*(1-K5))</f>
        <v>#NAME?</v>
      </c>
      <c r="O5" t="e">
        <f t="shared" ca="1" si="3"/>
        <v>#NAME?</v>
      </c>
      <c r="P5" t="e">
        <f t="shared" ca="1" si="4"/>
        <v>#NAME?</v>
      </c>
      <c r="Q5" t="e">
        <f t="shared" ref="Q5:Q14" ca="1" si="7">N5*SQRT(K5/(1-K5))</f>
        <v>#NAME?</v>
      </c>
      <c r="R5" t="e">
        <f t="shared" ref="R5:R14" ca="1" si="8">IF(OR(O5&lt;0.05,P5&gt;=1,ABS(Q5)&gt;=1),"*","")</f>
        <v>#NAME?</v>
      </c>
      <c r="S5" t="s">
        <v>122</v>
      </c>
      <c r="T5" s="66">
        <f>COUNT(C4:C14)-T7-1</f>
        <v>8</v>
      </c>
    </row>
    <row r="6" spans="1:20" x14ac:dyDescent="0.35">
      <c r="A6" s="4">
        <v>5</v>
      </c>
      <c r="B6" s="4">
        <v>8</v>
      </c>
      <c r="C6" s="4">
        <v>51</v>
      </c>
      <c r="E6">
        <f t="shared" ref="E6:E14" si="9">E5+1</f>
        <v>3</v>
      </c>
      <c r="F6">
        <f t="shared" si="0"/>
        <v>5</v>
      </c>
      <c r="G6">
        <f t="shared" si="0"/>
        <v>8</v>
      </c>
      <c r="H6">
        <f t="shared" si="0"/>
        <v>51</v>
      </c>
      <c r="I6">
        <v>56.295169344614344</v>
      </c>
      <c r="J6">
        <f t="shared" si="5"/>
        <v>-5.2951693446143437</v>
      </c>
      <c r="K6" t="e">
        <f ca="1"/>
        <v>#NAME?</v>
      </c>
      <c r="L6">
        <f t="shared" si="1"/>
        <v>-0.89930254499084783</v>
      </c>
      <c r="M6" t="e">
        <f t="shared" ca="1" si="2"/>
        <v>#NAME?</v>
      </c>
      <c r="N6" t="e">
        <f t="shared" ca="1" si="6"/>
        <v>#NAME?</v>
      </c>
      <c r="O6" t="e">
        <f t="shared" ca="1" si="3"/>
        <v>#NAME?</v>
      </c>
      <c r="P6" t="e">
        <f t="shared" ca="1" si="4"/>
        <v>#NAME?</v>
      </c>
      <c r="Q6" t="e">
        <f t="shared" ca="1" si="7"/>
        <v>#NAME?</v>
      </c>
      <c r="R6" t="e">
        <f t="shared" ca="1" si="8"/>
        <v>#NAME?</v>
      </c>
      <c r="S6" t="s">
        <v>115</v>
      </c>
      <c r="T6" s="66">
        <f>T4/T5</f>
        <v>34.66953866852959</v>
      </c>
    </row>
    <row r="7" spans="1:20" x14ac:dyDescent="0.35">
      <c r="A7" s="4">
        <v>8</v>
      </c>
      <c r="B7" s="4">
        <v>1</v>
      </c>
      <c r="C7" s="4">
        <v>38</v>
      </c>
      <c r="E7">
        <f t="shared" si="9"/>
        <v>4</v>
      </c>
      <c r="F7">
        <f t="shared" si="0"/>
        <v>8</v>
      </c>
      <c r="G7">
        <f t="shared" si="0"/>
        <v>1</v>
      </c>
      <c r="H7">
        <f t="shared" si="0"/>
        <v>38</v>
      </c>
      <c r="I7">
        <v>44.672126057595285</v>
      </c>
      <c r="J7">
        <f t="shared" si="5"/>
        <v>-6.6721260575952854</v>
      </c>
      <c r="K7" t="e">
        <f ca="1"/>
        <v>#NAME?</v>
      </c>
      <c r="L7">
        <f t="shared" si="1"/>
        <v>-1.1331573276684697</v>
      </c>
      <c r="M7" t="e">
        <f t="shared" ca="1" si="2"/>
        <v>#NAME?</v>
      </c>
      <c r="N7" t="e">
        <f t="shared" ca="1" si="6"/>
        <v>#NAME?</v>
      </c>
      <c r="O7" t="e">
        <f t="shared" ca="1" si="3"/>
        <v>#NAME?</v>
      </c>
      <c r="P7" t="e">
        <f t="shared" ca="1" si="4"/>
        <v>#NAME?</v>
      </c>
      <c r="Q7" t="e">
        <f t="shared" ca="1" si="7"/>
        <v>#NAME?</v>
      </c>
      <c r="R7" t="e">
        <f t="shared" ca="1" si="8"/>
        <v>#NAME?</v>
      </c>
      <c r="S7" t="s">
        <v>112</v>
      </c>
      <c r="T7" s="67">
        <f>COUNT(A4:B4)</f>
        <v>2</v>
      </c>
    </row>
    <row r="8" spans="1:20" x14ac:dyDescent="0.35">
      <c r="A8" s="4">
        <v>9</v>
      </c>
      <c r="B8" s="4">
        <v>3</v>
      </c>
      <c r="C8" s="4">
        <v>55</v>
      </c>
      <c r="E8">
        <f t="shared" si="9"/>
        <v>5</v>
      </c>
      <c r="F8">
        <f t="shared" si="0"/>
        <v>9</v>
      </c>
      <c r="G8">
        <f t="shared" si="0"/>
        <v>3</v>
      </c>
      <c r="H8">
        <f t="shared" si="0"/>
        <v>55</v>
      </c>
      <c r="I8">
        <v>57.084245387978996</v>
      </c>
      <c r="J8">
        <f t="shared" si="5"/>
        <v>-2.0842453879789957</v>
      </c>
      <c r="K8" t="e">
        <f ca="1"/>
        <v>#NAME?</v>
      </c>
      <c r="L8">
        <f t="shared" si="1"/>
        <v>-0.3539768154348728</v>
      </c>
      <c r="M8" t="e">
        <f t="shared" ca="1" si="2"/>
        <v>#NAME?</v>
      </c>
      <c r="N8" t="e">
        <f t="shared" ca="1" si="6"/>
        <v>#NAME?</v>
      </c>
      <c r="O8" t="e">
        <f t="shared" ca="1" si="3"/>
        <v>#NAME?</v>
      </c>
      <c r="P8" t="e">
        <f t="shared" ca="1" si="4"/>
        <v>#NAME?</v>
      </c>
      <c r="Q8" t="e">
        <f t="shared" ca="1" si="7"/>
        <v>#NAME?</v>
      </c>
      <c r="R8" t="e">
        <f t="shared" ca="1" si="8"/>
        <v>#NAME?</v>
      </c>
    </row>
    <row r="9" spans="1:20" x14ac:dyDescent="0.35">
      <c r="A9" s="4">
        <v>5</v>
      </c>
      <c r="B9" s="4">
        <v>4</v>
      </c>
      <c r="C9" s="4">
        <v>43</v>
      </c>
      <c r="E9">
        <f t="shared" si="9"/>
        <v>6</v>
      </c>
      <c r="F9">
        <f t="shared" si="0"/>
        <v>5</v>
      </c>
      <c r="G9">
        <f t="shared" si="0"/>
        <v>4</v>
      </c>
      <c r="H9">
        <f t="shared" si="0"/>
        <v>43</v>
      </c>
      <c r="I9">
        <v>41.261507412869676</v>
      </c>
      <c r="J9">
        <f t="shared" si="5"/>
        <v>1.7384925871303238</v>
      </c>
      <c r="K9" t="e">
        <f ca="1"/>
        <v>#NAME?</v>
      </c>
      <c r="L9">
        <f t="shared" si="1"/>
        <v>0.2952560543968572</v>
      </c>
      <c r="M9" t="e">
        <f t="shared" ca="1" si="2"/>
        <v>#NAME?</v>
      </c>
      <c r="N9" t="e">
        <f t="shared" ca="1" si="6"/>
        <v>#NAME?</v>
      </c>
      <c r="O9" t="e">
        <f t="shared" ca="1" si="3"/>
        <v>#NAME?</v>
      </c>
      <c r="P9" t="e">
        <f t="shared" ca="1" si="4"/>
        <v>#NAME?</v>
      </c>
      <c r="Q9" t="e">
        <f t="shared" ca="1" si="7"/>
        <v>#NAME?</v>
      </c>
      <c r="R9" t="e">
        <f t="shared" ca="1" si="8"/>
        <v>#NAME?</v>
      </c>
    </row>
    <row r="10" spans="1:20" x14ac:dyDescent="0.35">
      <c r="A10" s="4">
        <v>4</v>
      </c>
      <c r="B10" s="4">
        <v>0</v>
      </c>
      <c r="C10" s="4">
        <v>25</v>
      </c>
      <c r="E10">
        <f t="shared" si="9"/>
        <v>7</v>
      </c>
      <c r="F10">
        <f t="shared" si="0"/>
        <v>4</v>
      </c>
      <c r="G10">
        <f t="shared" si="0"/>
        <v>0</v>
      </c>
      <c r="H10">
        <f t="shared" si="0"/>
        <v>25</v>
      </c>
      <c r="I10">
        <v>21.332557116613632</v>
      </c>
      <c r="J10">
        <f t="shared" si="5"/>
        <v>3.6674428833863679</v>
      </c>
      <c r="K10" t="e">
        <f ca="1"/>
        <v>#NAME?</v>
      </c>
      <c r="L10">
        <f t="shared" si="1"/>
        <v>0.62285840244041202</v>
      </c>
      <c r="M10" t="e">
        <f t="shared" ca="1" si="2"/>
        <v>#NAME?</v>
      </c>
      <c r="N10" t="e">
        <f t="shared" ca="1" si="6"/>
        <v>#NAME?</v>
      </c>
      <c r="O10" t="e">
        <f t="shared" ca="1" si="3"/>
        <v>#NAME?</v>
      </c>
      <c r="P10" t="e">
        <f t="shared" ca="1" si="4"/>
        <v>#NAME?</v>
      </c>
      <c r="Q10" t="e">
        <f t="shared" ca="1" si="7"/>
        <v>#NAME?</v>
      </c>
      <c r="R10" t="e">
        <f t="shared" ca="1" si="8"/>
        <v>#NAME?</v>
      </c>
    </row>
    <row r="11" spans="1:20" x14ac:dyDescent="0.35">
      <c r="A11" s="4">
        <v>2</v>
      </c>
      <c r="B11" s="4">
        <v>6</v>
      </c>
      <c r="C11" s="4">
        <v>33</v>
      </c>
      <c r="E11">
        <f t="shared" si="9"/>
        <v>8</v>
      </c>
      <c r="F11">
        <f t="shared" si="0"/>
        <v>2</v>
      </c>
      <c r="G11">
        <f t="shared" si="0"/>
        <v>6</v>
      </c>
      <c r="H11">
        <f t="shared" si="0"/>
        <v>33</v>
      </c>
      <c r="I11">
        <v>34.092473285207895</v>
      </c>
      <c r="J11">
        <f t="shared" si="5"/>
        <v>-1.0924732852078947</v>
      </c>
      <c r="K11" t="e">
        <f ca="1"/>
        <v>#NAME?</v>
      </c>
      <c r="L11">
        <f t="shared" si="1"/>
        <v>-0.18553967621851886</v>
      </c>
      <c r="M11" t="e">
        <f t="shared" ca="1" si="2"/>
        <v>#NAME?</v>
      </c>
      <c r="N11" t="e">
        <f t="shared" ca="1" si="6"/>
        <v>#NAME?</v>
      </c>
      <c r="O11" t="e">
        <f t="shared" ca="1" si="3"/>
        <v>#NAME?</v>
      </c>
      <c r="P11" t="e">
        <f t="shared" ca="1" si="4"/>
        <v>#NAME?</v>
      </c>
      <c r="Q11" t="e">
        <f t="shared" ca="1" si="7"/>
        <v>#NAME?</v>
      </c>
      <c r="R11" t="e">
        <f t="shared" ca="1" si="8"/>
        <v>#NAME?</v>
      </c>
    </row>
    <row r="12" spans="1:20" x14ac:dyDescent="0.35">
      <c r="A12" s="4">
        <v>8</v>
      </c>
      <c r="B12" s="4">
        <v>7</v>
      </c>
      <c r="C12" s="4">
        <v>71</v>
      </c>
      <c r="E12">
        <f t="shared" si="9"/>
        <v>9</v>
      </c>
      <c r="F12">
        <f t="shared" si="0"/>
        <v>8</v>
      </c>
      <c r="G12">
        <f t="shared" si="0"/>
        <v>7</v>
      </c>
      <c r="H12">
        <f t="shared" si="0"/>
        <v>71</v>
      </c>
      <c r="I12">
        <v>67.222618955212283</v>
      </c>
      <c r="J12">
        <f t="shared" si="5"/>
        <v>3.7773810447877167</v>
      </c>
      <c r="K12" t="e">
        <f ca="1"/>
        <v>#NAME?</v>
      </c>
      <c r="L12">
        <f t="shared" si="1"/>
        <v>0.64152969733306831</v>
      </c>
      <c r="M12" t="e">
        <f t="shared" ca="1" si="2"/>
        <v>#NAME?</v>
      </c>
      <c r="N12" t="e">
        <f t="shared" ca="1" si="6"/>
        <v>#NAME?</v>
      </c>
      <c r="O12" t="e">
        <f t="shared" ca="1" si="3"/>
        <v>#NAME?</v>
      </c>
      <c r="P12" t="e">
        <f t="shared" ca="1" si="4"/>
        <v>#NAME?</v>
      </c>
      <c r="Q12" t="e">
        <f t="shared" ca="1" si="7"/>
        <v>#NAME?</v>
      </c>
      <c r="R12" t="e">
        <f t="shared" ca="1" si="8"/>
        <v>#NAME?</v>
      </c>
    </row>
    <row r="13" spans="1:20" x14ac:dyDescent="0.35">
      <c r="A13" s="4">
        <v>6</v>
      </c>
      <c r="B13" s="4">
        <v>4</v>
      </c>
      <c r="C13" s="4">
        <v>51</v>
      </c>
      <c r="E13">
        <f t="shared" si="9"/>
        <v>10</v>
      </c>
      <c r="F13">
        <f t="shared" si="0"/>
        <v>6</v>
      </c>
      <c r="G13">
        <f t="shared" si="0"/>
        <v>4</v>
      </c>
      <c r="H13">
        <f t="shared" si="0"/>
        <v>51</v>
      </c>
      <c r="I13">
        <v>46.156795777381042</v>
      </c>
      <c r="J13">
        <f t="shared" si="5"/>
        <v>4.843204222618958</v>
      </c>
      <c r="K13" t="e">
        <f ca="1"/>
        <v>#NAME?</v>
      </c>
      <c r="L13">
        <f t="shared" si="1"/>
        <v>0.82254326535214306</v>
      </c>
      <c r="M13" t="e">
        <f t="shared" ca="1" si="2"/>
        <v>#NAME?</v>
      </c>
      <c r="N13" t="e">
        <f t="shared" ca="1" si="6"/>
        <v>#NAME?</v>
      </c>
      <c r="O13" t="e">
        <f t="shared" ca="1" si="3"/>
        <v>#NAME?</v>
      </c>
      <c r="P13" t="e">
        <f t="shared" ca="1" si="4"/>
        <v>#NAME?</v>
      </c>
      <c r="Q13" t="e">
        <f t="shared" ca="1" si="7"/>
        <v>#NAME?</v>
      </c>
      <c r="R13" t="e">
        <f t="shared" ca="1" si="8"/>
        <v>#NAME?</v>
      </c>
    </row>
    <row r="14" spans="1:20" x14ac:dyDescent="0.35">
      <c r="A14" s="72">
        <v>9</v>
      </c>
      <c r="B14" s="72">
        <v>2</v>
      </c>
      <c r="C14" s="72">
        <v>49</v>
      </c>
      <c r="E14" s="73">
        <f t="shared" si="9"/>
        <v>11</v>
      </c>
      <c r="F14" s="73">
        <f t="shared" si="0"/>
        <v>9</v>
      </c>
      <c r="G14" s="73">
        <f t="shared" si="0"/>
        <v>2</v>
      </c>
      <c r="H14" s="73">
        <f t="shared" si="0"/>
        <v>49</v>
      </c>
      <c r="I14" s="73">
        <v>53.325829905042831</v>
      </c>
      <c r="J14" s="73">
        <f t="shared" si="5"/>
        <v>-4.3258299050428306</v>
      </c>
      <c r="K14" s="73" t="e">
        <f ca="1"/>
        <v>#NAME?</v>
      </c>
      <c r="L14" s="73">
        <f t="shared" si="1"/>
        <v>-0.73467524636567916</v>
      </c>
      <c r="M14" s="73" t="e">
        <f t="shared" ca="1" si="2"/>
        <v>#NAME?</v>
      </c>
      <c r="N14" s="73" t="e">
        <f t="shared" ca="1" si="6"/>
        <v>#NAME?</v>
      </c>
      <c r="O14" s="73" t="e">
        <f t="shared" ca="1" si="3"/>
        <v>#NAME?</v>
      </c>
      <c r="P14" s="73" t="e">
        <f t="shared" ca="1" si="4"/>
        <v>#NAME?</v>
      </c>
      <c r="Q14" s="73" t="e">
        <f t="shared" ca="1" si="7"/>
        <v>#NAME?</v>
      </c>
      <c r="R14" t="e">
        <f t="shared" ca="1" si="8"/>
        <v>#NAME?</v>
      </c>
    </row>
    <row r="15" spans="1:20" x14ac:dyDescent="0.35">
      <c r="A15" s="4"/>
      <c r="B15" s="4"/>
      <c r="C15" s="4"/>
    </row>
    <row r="16" spans="1:20" x14ac:dyDescent="0.35">
      <c r="A16" s="4"/>
      <c r="B16" s="4"/>
      <c r="C16" s="4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Sheet9</vt:lpstr>
      <vt:lpstr>E and H</vt:lpstr>
      <vt:lpstr>Res 1</vt:lpstr>
      <vt:lpstr>Res 2</vt:lpstr>
      <vt:lpstr>Res 3</vt:lpstr>
      <vt:lpstr>Res 4</vt:lpstr>
      <vt:lpstr>Cooks 1</vt:lpstr>
      <vt:lpstr>Cooks 2</vt:lpstr>
      <vt:lpstr>Cooks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2024-07-11T07:50:40Z</dcterms:created>
  <dcterms:modified xsi:type="dcterms:W3CDTF">2024-07-11T08:00:43Z</dcterms:modified>
</cp:coreProperties>
</file>