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5A14440B-4F5F-46CA-BFB3-781C133E4B88}" xr6:coauthVersionLast="47" xr6:coauthVersionMax="47" xr10:uidLastSave="{00000000-0000-0000-0000-000000000000}"/>
  <bookViews>
    <workbookView xWindow="-110" yWindow="-110" windowWidth="19420" windowHeight="10300" xr2:uid="{5F52202E-115B-4929-BB3E-9A1E1C605209}"/>
  </bookViews>
  <sheets>
    <sheet name="Title" sheetId="6" r:id="rId1"/>
    <sheet name="Power Curve" sheetId="1" r:id="rId2"/>
    <sheet name="1 sample 1 tail" sheetId="2" r:id="rId3"/>
    <sheet name="1 sample 2 tails" sheetId="3" r:id="rId4"/>
    <sheet name="2 samples power" sheetId="4" r:id="rId5"/>
    <sheet name="2 samples effect and power" sheetId="5" r:id="rId6"/>
  </sheets>
  <externalReferences>
    <externalReference r:id="rId7"/>
    <externalReference r:id="rId8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5" l="1"/>
  <c r="G49" i="5"/>
  <c r="E49" i="5"/>
  <c r="I48" i="5"/>
  <c r="G48" i="5"/>
  <c r="E48" i="5"/>
  <c r="E47" i="5"/>
  <c r="E45" i="5"/>
  <c r="E43" i="5"/>
  <c r="I33" i="5"/>
  <c r="G33" i="5"/>
  <c r="E33" i="5"/>
  <c r="I32" i="5"/>
  <c r="G32" i="5"/>
  <c r="E32" i="5"/>
  <c r="E31" i="5"/>
  <c r="E28" i="5"/>
  <c r="E15" i="5"/>
  <c r="E14" i="5"/>
  <c r="E11" i="5"/>
  <c r="E7" i="5"/>
  <c r="L19" i="4"/>
  <c r="J19" i="4"/>
  <c r="L18" i="4"/>
  <c r="J18" i="4"/>
  <c r="L11" i="4"/>
  <c r="L10" i="4"/>
  <c r="L9" i="4"/>
  <c r="K26" i="3"/>
  <c r="I26" i="3"/>
  <c r="D26" i="3"/>
  <c r="D17" i="3"/>
  <c r="K8" i="3"/>
  <c r="I8" i="3"/>
  <c r="K38" i="2"/>
  <c r="I38" i="2"/>
  <c r="D38" i="2"/>
  <c r="D29" i="2"/>
  <c r="K20" i="2"/>
  <c r="I20" i="2"/>
  <c r="C47" i="5"/>
  <c r="B47" i="5"/>
  <c r="B48" i="5" s="1"/>
  <c r="B49" i="5" s="1"/>
  <c r="B43" i="5"/>
  <c r="C48" i="5" s="1"/>
  <c r="C49" i="5" s="1"/>
  <c r="C30" i="5"/>
  <c r="C31" i="5" s="1"/>
  <c r="C32" i="5" s="1"/>
  <c r="C33" i="5" s="1"/>
  <c r="B30" i="5"/>
  <c r="B31" i="5" s="1"/>
  <c r="B32" i="5" s="1"/>
  <c r="B33" i="5" s="1"/>
  <c r="B25" i="5"/>
  <c r="C13" i="5"/>
  <c r="C14" i="5" s="1"/>
  <c r="C15" i="5" s="1"/>
  <c r="B13" i="5"/>
  <c r="B14" i="5" s="1"/>
  <c r="B15" i="5" s="1"/>
  <c r="B10" i="5"/>
  <c r="B7" i="5"/>
  <c r="J14" i="4"/>
  <c r="I14" i="4"/>
  <c r="J5" i="4"/>
  <c r="I5" i="4"/>
  <c r="J4" i="4"/>
  <c r="I4" i="4"/>
  <c r="I9" i="4" s="1"/>
  <c r="I10" i="4" s="1"/>
  <c r="I11" i="4" s="1"/>
  <c r="B26" i="3"/>
  <c r="B25" i="3"/>
  <c r="B24" i="3"/>
  <c r="B16" i="3"/>
  <c r="B15" i="3"/>
  <c r="B17" i="3" s="1"/>
  <c r="B14" i="3"/>
  <c r="B7" i="3"/>
  <c r="B6" i="3"/>
  <c r="B8" i="3" s="1"/>
  <c r="B37" i="2"/>
  <c r="B36" i="2"/>
  <c r="B38" i="2" s="1"/>
  <c r="B28" i="2"/>
  <c r="B27" i="2"/>
  <c r="B29" i="2" s="1"/>
  <c r="B26" i="2"/>
  <c r="B19" i="2"/>
  <c r="B20" i="2" s="1"/>
  <c r="B10" i="2"/>
  <c r="B7" i="2"/>
  <c r="B8" i="2" s="1"/>
  <c r="B11" i="2" s="1"/>
  <c r="B12" i="2" s="1"/>
  <c r="P35" i="1"/>
  <c r="N25" i="1"/>
  <c r="O20" i="1"/>
  <c r="B11" i="1"/>
  <c r="B12" i="1" s="1"/>
  <c r="J15" i="4" l="1"/>
  <c r="I15" i="4"/>
  <c r="Q35" i="1"/>
  <c r="R35" i="1" s="1"/>
  <c r="B18" i="1"/>
  <c r="C18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B44" i="1" s="1"/>
  <c r="C44" i="1" s="1"/>
  <c r="P20" i="1"/>
  <c r="Q20" i="1" s="1"/>
  <c r="P30" i="1"/>
  <c r="Q30" i="1" s="1"/>
  <c r="P25" i="1"/>
  <c r="Q25" i="1" s="1"/>
  <c r="B20" i="1" l="1"/>
  <c r="C20" i="1" s="1"/>
  <c r="B38" i="1"/>
  <c r="C38" i="1" s="1"/>
  <c r="B29" i="1"/>
  <c r="C29" i="1" s="1"/>
  <c r="B26" i="1"/>
  <c r="C26" i="1" s="1"/>
  <c r="B42" i="1"/>
  <c r="C42" i="1" s="1"/>
  <c r="B40" i="1"/>
  <c r="C40" i="1" s="1"/>
  <c r="B34" i="1"/>
  <c r="C34" i="1" s="1"/>
  <c r="B21" i="1"/>
  <c r="C21" i="1" s="1"/>
  <c r="B23" i="1"/>
  <c r="C23" i="1" s="1"/>
  <c r="B37" i="1"/>
  <c r="C37" i="1" s="1"/>
  <c r="B25" i="1"/>
  <c r="C25" i="1" s="1"/>
  <c r="B30" i="1"/>
  <c r="C30" i="1" s="1"/>
  <c r="B41" i="1"/>
  <c r="C41" i="1" s="1"/>
  <c r="B28" i="1"/>
  <c r="C28" i="1" s="1"/>
  <c r="B33" i="1"/>
  <c r="C33" i="1" s="1"/>
  <c r="B32" i="1"/>
  <c r="C32" i="1" s="1"/>
  <c r="B36" i="1"/>
  <c r="C36" i="1" s="1"/>
  <c r="B24" i="1"/>
  <c r="C24" i="1" s="1"/>
  <c r="B27" i="1"/>
  <c r="C27" i="1" s="1"/>
  <c r="B39" i="1"/>
  <c r="C39" i="1" s="1"/>
  <c r="B43" i="1"/>
  <c r="C43" i="1" s="1"/>
  <c r="B19" i="1"/>
  <c r="C19" i="1" s="1"/>
  <c r="B31" i="1"/>
  <c r="C31" i="1" s="1"/>
  <c r="B22" i="1"/>
  <c r="C22" i="1" s="1"/>
  <c r="B35" i="1"/>
  <c r="C35" i="1" s="1"/>
</calcChain>
</file>

<file path=xl/sharedStrings.xml><?xml version="1.0" encoding="utf-8"?>
<sst xmlns="http://schemas.openxmlformats.org/spreadsheetml/2006/main" count="185" uniqueCount="89">
  <si>
    <t>Single Sample Hypothesis Testing of the Mean</t>
  </si>
  <si>
    <t>population</t>
  </si>
  <si>
    <t>mean</t>
  </si>
  <si>
    <t>stdev</t>
  </si>
  <si>
    <t>test</t>
  </si>
  <si>
    <t>sample size</t>
  </si>
  <si>
    <t>alpha</t>
  </si>
  <si>
    <t>tails</t>
  </si>
  <si>
    <t>s.e.</t>
  </si>
  <si>
    <t>right crit</t>
  </si>
  <si>
    <t>Power</t>
  </si>
  <si>
    <t>beta</t>
  </si>
  <si>
    <t>power</t>
  </si>
  <si>
    <t>Calculate power for given effect size</t>
  </si>
  <si>
    <t>effect</t>
  </si>
  <si>
    <t>What mean can be detected with power .80</t>
  </si>
  <si>
    <t>What sample size is needed to achieve power of .80 for given value of mean</t>
  </si>
  <si>
    <t>size</t>
  </si>
  <si>
    <t>What sample size is needed to achieve power of .80 for given effect size</t>
  </si>
  <si>
    <t>Power - Normal Distribution (What if analysis)</t>
  </si>
  <si>
    <t>Real Statistics Functions</t>
  </si>
  <si>
    <t>Hypothetic mean</t>
  </si>
  <si>
    <t>Standard deviation</t>
  </si>
  <si>
    <t>Alpha</t>
  </si>
  <si>
    <t>Sample size</t>
  </si>
  <si>
    <t>Standard error</t>
  </si>
  <si>
    <t>=B4/SQRT(B6)</t>
  </si>
  <si>
    <t>Right critical value</t>
  </si>
  <si>
    <t>=NORM.INV(1-B5,B3,B7)</t>
  </si>
  <si>
    <t>Effect size</t>
  </si>
  <si>
    <t>Actual mean</t>
  </si>
  <si>
    <t>=B3+B9*B4</t>
  </si>
  <si>
    <t>Beta</t>
  </si>
  <si>
    <t>=NORM.DIST(B8,B10,B7,TRUE)</t>
  </si>
  <si>
    <t>=1-B11</t>
  </si>
  <si>
    <t>Power - Standard Normal Distribution</t>
  </si>
  <si>
    <t>effect size</t>
  </si>
  <si>
    <t>z-crit</t>
  </si>
  <si>
    <t>=NORM.S.INV(1-B17)</t>
  </si>
  <si>
    <t>=NORM.S.DIST(B16*SQRT(B18)-B19, TRUE)</t>
  </si>
  <si>
    <t>Effect Size - Standard Normal Distribution</t>
  </si>
  <si>
    <t>z-crit (alpha)</t>
  </si>
  <si>
    <t>=NORM.S.INV(1-B25)</t>
  </si>
  <si>
    <t>z-crit (beta)</t>
  </si>
  <si>
    <t>=NORM.S.INV(1-B24)</t>
  </si>
  <si>
    <t>Sample Size - Standard Normal Distribution</t>
  </si>
  <si>
    <t>effect size (d)</t>
  </si>
  <si>
    <r>
      <t>alpha (</t>
    </r>
    <r>
      <rPr>
        <sz val="11"/>
        <color theme="1"/>
        <rFont val="Calibri"/>
        <family val="2"/>
      </rPr>
      <t>α)</t>
    </r>
  </si>
  <si>
    <t>sample size (n)</t>
  </si>
  <si>
    <r>
      <t>non-centrality (</t>
    </r>
    <r>
      <rPr>
        <sz val="11"/>
        <color theme="1"/>
        <rFont val="Calibri"/>
        <family val="2"/>
      </rPr>
      <t>δ)</t>
    </r>
  </si>
  <si>
    <t>=B3*SQRT(B5)</t>
  </si>
  <si>
    <t>=NORM.S.INV(1-B4/2)</t>
  </si>
  <si>
    <t>=NORM.S.DIST(B6-B7,TRUE)+NORM.S.DIST(-B6-B7,TRUE)</t>
  </si>
  <si>
    <t>=NORM.S.INV(1-B13/2)</t>
  </si>
  <si>
    <t>=NORM.S.INV(1-B12)</t>
  </si>
  <si>
    <t>=NORM.S.INV(1-B22/2)</t>
  </si>
  <si>
    <t>=NORM.S.INV(1-B21)</t>
  </si>
  <si>
    <t>Power of two-sample testing of the mean</t>
  </si>
  <si>
    <t>Power of two-sample test</t>
  </si>
  <si>
    <t>Control</t>
  </si>
  <si>
    <t>Nutrient</t>
  </si>
  <si>
    <t>sample mean</t>
  </si>
  <si>
    <t>pop std dev</t>
  </si>
  <si>
    <t>pooled variance</t>
  </si>
  <si>
    <t>pooled std dev</t>
  </si>
  <si>
    <r>
      <t>ncp (</t>
    </r>
    <r>
      <rPr>
        <sz val="11"/>
        <color theme="1"/>
        <rFont val="Calibri"/>
        <family val="2"/>
      </rPr>
      <t>δ)</t>
    </r>
  </si>
  <si>
    <t>one</t>
  </si>
  <si>
    <t>two</t>
  </si>
  <si>
    <t>=NORM.S.INV(1-I8/2)</t>
  </si>
  <si>
    <r>
      <t>1-</t>
    </r>
    <r>
      <rPr>
        <sz val="11"/>
        <color theme="1"/>
        <rFont val="Calibri"/>
        <family val="2"/>
      </rPr>
      <t>β</t>
    </r>
  </si>
  <si>
    <t>=NORM.S.DIST(I11-J14,TRUE)+NORM.S.DIST(-I11-J14,TRUE)</t>
  </si>
  <si>
    <t>Effect size of a two-sample test</t>
  </si>
  <si>
    <t>Real Statistics functions</t>
  </si>
  <si>
    <t>Sample 1</t>
  </si>
  <si>
    <t>Sample 2</t>
  </si>
  <si>
    <t>sample std dev</t>
  </si>
  <si>
    <t>=NORM.S.INV(1-B9)</t>
  </si>
  <si>
    <t>=NORM.S.INV(1-B8)</t>
  </si>
  <si>
    <r>
      <t>|μ2-</t>
    </r>
    <r>
      <rPr>
        <sz val="11"/>
        <color theme="1"/>
        <rFont val="Calibri"/>
        <family val="2"/>
      </rPr>
      <t>μ1|</t>
    </r>
  </si>
  <si>
    <t>Sample size of a two-sample test</t>
  </si>
  <si>
    <t>ratio</t>
  </si>
  <si>
    <t>=NORM.S.INV(1-B23)</t>
  </si>
  <si>
    <t>n1</t>
  </si>
  <si>
    <t>n2</t>
  </si>
  <si>
    <t>Alternative approach</t>
  </si>
  <si>
    <t>Real Statistics Using Excel</t>
  </si>
  <si>
    <t>Updated</t>
  </si>
  <si>
    <t>Copyright © 2013 - 2024 Charles Zaiontz</t>
  </si>
  <si>
    <t>Power and Sample Size z-Tests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</si>
</sst>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4" xfId="0" applyNumberFormat="1" applyBorder="1"/>
    <xf numFmtId="0" fontId="0" fillId="0" borderId="0" xfId="0" quotePrefix="1"/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7" xfId="0" applyBorder="1"/>
    <xf numFmtId="0" fontId="0" fillId="0" borderId="9" xfId="0" applyBorder="1"/>
    <xf numFmtId="2" fontId="0" fillId="0" borderId="10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4" xfId="0" applyNumberFormat="1" applyBorder="1"/>
    <xf numFmtId="0" fontId="0" fillId="0" borderId="12" xfId="0" applyBorder="1"/>
    <xf numFmtId="0" fontId="0" fillId="0" borderId="10" xfId="0" applyBorder="1"/>
    <xf numFmtId="2" fontId="0" fillId="0" borderId="14" xfId="0" applyNumberFormat="1" applyBorder="1"/>
    <xf numFmtId="2" fontId="0" fillId="0" borderId="15" xfId="0" applyNumberFormat="1" applyBorder="1"/>
    <xf numFmtId="164" fontId="0" fillId="0" borderId="2" xfId="0" applyNumberFormat="1" applyBorder="1"/>
    <xf numFmtId="0" fontId="0" fillId="0" borderId="13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'Power Curve'!$C$17</c:f>
              <c:strCache>
                <c:ptCount val="1"/>
                <c:pt idx="0">
                  <c:v>power</c:v>
                </c:pt>
              </c:strCache>
            </c:strRef>
          </c:tx>
          <c:spPr>
            <a:ln w="28575">
              <a:noFill/>
            </a:ln>
          </c:spPr>
          <c:xVal>
            <c:numRef>
              <c:f>'Power Curve'!$A$18:$A$44</c:f>
              <c:numCache>
                <c:formatCode>0.0</c:formatCode>
                <c:ptCount val="27"/>
                <c:pt idx="0" formatCode="General">
                  <c:v>61.881967677699784</c:v>
                </c:pt>
                <c:pt idx="1">
                  <c:v>61.9</c:v>
                </c:pt>
                <c:pt idx="2">
                  <c:v>62</c:v>
                </c:pt>
                <c:pt idx="3">
                  <c:v>62.1</c:v>
                </c:pt>
                <c:pt idx="4">
                  <c:v>62.2</c:v>
                </c:pt>
                <c:pt idx="5">
                  <c:v>62.300000000000004</c:v>
                </c:pt>
                <c:pt idx="6">
                  <c:v>62.400000000000006</c:v>
                </c:pt>
                <c:pt idx="7">
                  <c:v>62.500000000000007</c:v>
                </c:pt>
                <c:pt idx="8">
                  <c:v>62.600000000000009</c:v>
                </c:pt>
                <c:pt idx="9">
                  <c:v>62.70000000000001</c:v>
                </c:pt>
                <c:pt idx="10">
                  <c:v>62.800000000000011</c:v>
                </c:pt>
                <c:pt idx="11">
                  <c:v>62.900000000000013</c:v>
                </c:pt>
                <c:pt idx="12">
                  <c:v>63.000000000000014</c:v>
                </c:pt>
                <c:pt idx="13">
                  <c:v>63.100000000000016</c:v>
                </c:pt>
                <c:pt idx="14">
                  <c:v>63.200000000000017</c:v>
                </c:pt>
                <c:pt idx="15">
                  <c:v>63.300000000000018</c:v>
                </c:pt>
                <c:pt idx="16">
                  <c:v>63.40000000000002</c:v>
                </c:pt>
                <c:pt idx="17">
                  <c:v>63.500000000000021</c:v>
                </c:pt>
                <c:pt idx="18">
                  <c:v>63.600000000000023</c:v>
                </c:pt>
                <c:pt idx="19">
                  <c:v>63.700000000000024</c:v>
                </c:pt>
                <c:pt idx="20">
                  <c:v>63.800000000000026</c:v>
                </c:pt>
                <c:pt idx="21">
                  <c:v>63.900000000000027</c:v>
                </c:pt>
                <c:pt idx="22">
                  <c:v>64.000000000000028</c:v>
                </c:pt>
                <c:pt idx="23">
                  <c:v>64.100000000000023</c:v>
                </c:pt>
                <c:pt idx="24">
                  <c:v>64.200000000000017</c:v>
                </c:pt>
                <c:pt idx="25">
                  <c:v>64.300000000000011</c:v>
                </c:pt>
                <c:pt idx="26">
                  <c:v>64.400000000000006</c:v>
                </c:pt>
              </c:numCache>
            </c:numRef>
          </c:xVal>
          <c:yVal>
            <c:numRef>
              <c:f>'Power Curve'!$C$18:$C$44</c:f>
              <c:numCache>
                <c:formatCode>General</c:formatCode>
                <c:ptCount val="27"/>
                <c:pt idx="0">
                  <c:v>0.5</c:v>
                </c:pt>
                <c:pt idx="1">
                  <c:v>0.50628722271363169</c:v>
                </c:pt>
                <c:pt idx="2">
                  <c:v>0.54108245151401213</c:v>
                </c:pt>
                <c:pt idx="3">
                  <c:v>0.57556556203662201</c:v>
                </c:pt>
                <c:pt idx="4">
                  <c:v>0.6094794636291665</c:v>
                </c:pt>
                <c:pt idx="5">
                  <c:v>0.64257989557419748</c:v>
                </c:pt>
                <c:pt idx="6">
                  <c:v>0.67464068048970938</c:v>
                </c:pt>
                <c:pt idx="7">
                  <c:v>0.70545830958483535</c:v>
                </c:pt>
                <c:pt idx="8">
                  <c:v>0.73485570683310075</c:v>
                </c:pt>
                <c:pt idx="9">
                  <c:v>0.76268506062450636</c:v>
                </c:pt>
                <c:pt idx="10">
                  <c:v>0.7888296573013085</c:v>
                </c:pt>
                <c:pt idx="11">
                  <c:v>0.81320469828716724</c:v>
                </c:pt>
                <c:pt idx="12">
                  <c:v>0.83575712842633698</c:v>
                </c:pt>
                <c:pt idx="13">
                  <c:v>0.85646454503368918</c:v>
                </c:pt>
                <c:pt idx="14">
                  <c:v>0.87533329280639538</c:v>
                </c:pt>
                <c:pt idx="15">
                  <c:v>0.89239587750344995</c:v>
                </c:pt>
                <c:pt idx="16">
                  <c:v>0.90770785013358879</c:v>
                </c:pt>
                <c:pt idx="17">
                  <c:v>0.92134432294089441</c:v>
                </c:pt>
                <c:pt idx="18">
                  <c:v>0.9333962790099416</c:v>
                </c:pt>
                <c:pt idx="19">
                  <c:v>0.94396682965700307</c:v>
                </c:pt>
                <c:pt idx="20">
                  <c:v>0.95316755920510676</c:v>
                </c:pt>
                <c:pt idx="21">
                  <c:v>0.96111507684284181</c:v>
                </c:pt>
                <c:pt idx="22">
                  <c:v>0.96792787178727413</c:v>
                </c:pt>
                <c:pt idx="23">
                  <c:v>0.97372354267822181</c:v>
                </c:pt>
                <c:pt idx="24">
                  <c:v>0.97861644668569792</c:v>
                </c:pt>
                <c:pt idx="25">
                  <c:v>0.9827157896658012</c:v>
                </c:pt>
                <c:pt idx="26">
                  <c:v>0.98612415702073897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D6-4088-9EC0-E35A64563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22848"/>
        <c:axId val="83832832"/>
      </c:scatterChart>
      <c:valAx>
        <c:axId val="838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32832"/>
        <c:crosses val="autoZero"/>
        <c:crossBetween val="midCat"/>
      </c:valAx>
      <c:valAx>
        <c:axId val="83832832"/>
        <c:scaling>
          <c:orientation val="minMax"/>
          <c:max val="1"/>
          <c:min val="0.5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83822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21</xdr:row>
      <xdr:rowOff>147637</xdr:rowOff>
    </xdr:from>
    <xdr:to>
      <xdr:col>11</xdr:col>
      <xdr:colOff>190500</xdr:colOff>
      <xdr:row>36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8BC052-1D1E-483F-8775-FE5786557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Distributions%2026%20April%202022.xlsx" TargetMode="External"/><Relationship Id="rId1" Type="http://schemas.openxmlformats.org/officeDocument/2006/relationships/externalLinkPath" Target="/38f5cd2f1f925cfd/Documenti/A%20Real%20Statistics%202020/Examples/Real%20Statistics%20Examples%20Distributions%2026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 "/>
      <sheetName val="Normal 1"/>
      <sheetName val="Normal 2"/>
      <sheetName val="Log-Norm 1"/>
      <sheetName val="Log-Norm 2"/>
      <sheetName val="1 Sample Z 1"/>
      <sheetName val="1 Sample Z 2"/>
      <sheetName val="2 Sample Z"/>
      <sheetName val="Uniform Sample"/>
      <sheetName val="Poisson Sample"/>
      <sheetName val="Simulation 1"/>
      <sheetName val="Simulation 2"/>
      <sheetName val="Random"/>
      <sheetName val="MSSD"/>
      <sheetName val="Sampling 1"/>
      <sheetName val="Sampling 2"/>
      <sheetName val="Norm Power 1"/>
      <sheetName val="Norm Power 2"/>
      <sheetName val="Norm Power 3"/>
      <sheetName val="Norm Power 4"/>
      <sheetName val="Norm Power 5"/>
      <sheetName val="Outlier"/>
      <sheetName val="Outlier 1"/>
      <sheetName val="Binomial 1"/>
      <sheetName val="Binomial 2"/>
      <sheetName val="Binomial 3"/>
      <sheetName val="Binomial 4"/>
      <sheetName val="Prop"/>
      <sheetName val="Prop 2"/>
      <sheetName val="Prop 3"/>
      <sheetName val="Prop 4"/>
      <sheetName val="NegBinom"/>
      <sheetName val="Hypgeom"/>
      <sheetName val="Beta"/>
      <sheetName val="Multinom"/>
      <sheetName val="Poisson 1"/>
      <sheetName val="Poisson 2"/>
      <sheetName val="Poisson 3"/>
      <sheetName val="Skellam"/>
      <sheetName val="Runs"/>
      <sheetName val="Bin Power 1"/>
      <sheetName val="Bin Power 2"/>
      <sheetName val="Bin Power 3"/>
      <sheetName val="Gamma"/>
      <sheetName val="Expon"/>
      <sheetName val="Expon 1"/>
      <sheetName val="Uniform"/>
      <sheetName val="Order"/>
      <sheetName val="Range"/>
      <sheetName val="CI Median"/>
      <sheetName val="Weibull A"/>
      <sheetName val="Weibull B"/>
      <sheetName val="Weibull"/>
      <sheetName val="Weibull 1"/>
      <sheetName val="Weibull 2"/>
      <sheetName val="Weibull 3"/>
      <sheetName val="Gumbel"/>
      <sheetName val="Logistic"/>
      <sheetName val="Laplace"/>
      <sheetName val="Pareto"/>
      <sheetName val="Fit Exp"/>
      <sheetName val="Fit Weibull"/>
      <sheetName val="Fit Wei"/>
      <sheetName val="Fit Beta"/>
      <sheetName val="Fit Uniform"/>
      <sheetName val="Fit Gumbel"/>
      <sheetName val="Fit Logistic"/>
      <sheetName val="Fit Pareto"/>
      <sheetName val="Fit Pareto 1"/>
      <sheetName val="Fit GEV"/>
      <sheetName val="MLE Wei"/>
      <sheetName val="MLE Wei 1"/>
      <sheetName val="MLE Wei 2"/>
      <sheetName val="MLE Wei 3"/>
      <sheetName val="MLE Wei 4"/>
      <sheetName val="MLE Gamma"/>
      <sheetName val="MLE Beta"/>
      <sheetName val="MLE Uniform"/>
      <sheetName val="MLE Gumbel"/>
      <sheetName val="MLE Logistic"/>
      <sheetName val="MLE Pareto"/>
      <sheetName val="MLE Lognorm"/>
      <sheetName val="MLE GEV 0"/>
      <sheetName val="MLE GEV 1"/>
      <sheetName val="MLE GEV"/>
      <sheetName val="Reg Wei"/>
      <sheetName val="Gumbel SE"/>
      <sheetName val="Gumbel CI"/>
      <sheetName val="Kernel"/>
      <sheetName val="Kernel 1a"/>
      <sheetName val="Kernel 1b"/>
      <sheetName val="Kernel 1c"/>
      <sheetName val="Kernel 2"/>
      <sheetName val="T Dist"/>
      <sheetName val="T Dist 2"/>
      <sheetName val="T1 Test"/>
      <sheetName val="1 Sample T 1"/>
      <sheetName val="1 Sample T 2"/>
      <sheetName val="1 Sample T 2a"/>
      <sheetName val="1 Sample T 3"/>
      <sheetName val="T Power 1"/>
      <sheetName val="T Power 2"/>
      <sheetName val="T Power 3"/>
      <sheetName val="T Power 4"/>
      <sheetName val="T Power 5"/>
      <sheetName val="T Power 6"/>
      <sheetName val="2 Sample T 1"/>
      <sheetName val="2 Sample T 2"/>
      <sheetName val="2 Sample T 3"/>
      <sheetName val="2 Sample T 4"/>
      <sheetName val="2 Sample T 5"/>
      <sheetName val="2P Sample T 1"/>
      <sheetName val="2P Sample T1a"/>
      <sheetName val="2P Sample T 2"/>
      <sheetName val="2P Sample T 3"/>
      <sheetName val="2P Sample T 3a"/>
      <sheetName val="Trim T"/>
      <sheetName val="Yuen"/>
      <sheetName val="NT 1"/>
      <sheetName val="NT 2"/>
      <sheetName val="Multiple t 1"/>
      <sheetName val="Multiple t 2"/>
      <sheetName val="Multiple t 3"/>
      <sheetName val="COV 1"/>
      <sheetName val="COV 2"/>
      <sheetName val="CV Conf"/>
      <sheetName val="Grubbs"/>
      <sheetName val="ESD"/>
      <sheetName val="TOST"/>
      <sheetName val="Chi-Sq"/>
      <sheetName val="Chi-Sq 0"/>
      <sheetName val="Shape"/>
      <sheetName val="1 Sample Var"/>
      <sheetName val="Good Fit 0"/>
      <sheetName val="Good Fit 1"/>
      <sheetName val="Good Fit 2"/>
      <sheetName val="Good Fit 3"/>
      <sheetName val="Dispers"/>
      <sheetName val="Chi-Sq 1"/>
      <sheetName val="Chi-Sq 2"/>
      <sheetName val="Chi-Sq 3"/>
      <sheetName val="Chi-Sq 4"/>
      <sheetName val="Chi-Sq 5"/>
      <sheetName val="Post-hoc 1"/>
      <sheetName val="Post-hoc 1a"/>
      <sheetName val="Post-hoc 1b"/>
      <sheetName val="Post-hoc 2"/>
      <sheetName val="Std Res"/>
      <sheetName val="Adj Res"/>
      <sheetName val="Fisher"/>
      <sheetName val="Fisher 2"/>
      <sheetName val="Sim 1"/>
      <sheetName val="Sim 2"/>
      <sheetName val="CA"/>
      <sheetName val="CMH"/>
      <sheetName val="CMH 1"/>
      <sheetName val="CMH 2"/>
      <sheetName val="Tol"/>
      <sheetName val="F Dist"/>
      <sheetName val="F Test"/>
      <sheetName val="CI Var Ratio"/>
      <sheetName val="NCHI 1"/>
      <sheetName val="NCHI 2"/>
      <sheetName val="NCHI 3"/>
      <sheetName val="Power Var2"/>
      <sheetName val="Power Var2a"/>
      <sheetName val="NF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">
          <cell r="C17" t="str">
            <v>power</v>
          </cell>
        </row>
        <row r="18">
          <cell r="A18">
            <v>61.881967677699784</v>
          </cell>
          <cell r="C18">
            <v>0.5</v>
          </cell>
        </row>
        <row r="19">
          <cell r="A19">
            <v>61.9</v>
          </cell>
          <cell r="C19">
            <v>0.50628722271363169</v>
          </cell>
        </row>
        <row r="20">
          <cell r="A20">
            <v>62</v>
          </cell>
          <cell r="C20">
            <v>0.54108245151401213</v>
          </cell>
        </row>
        <row r="21">
          <cell r="A21">
            <v>62.1</v>
          </cell>
          <cell r="C21">
            <v>0.57556556203662201</v>
          </cell>
        </row>
        <row r="22">
          <cell r="A22">
            <v>62.2</v>
          </cell>
          <cell r="C22">
            <v>0.6094794636291665</v>
          </cell>
        </row>
        <row r="23">
          <cell r="A23">
            <v>62.300000000000004</v>
          </cell>
          <cell r="C23">
            <v>0.64257989557419748</v>
          </cell>
        </row>
        <row r="24">
          <cell r="A24">
            <v>62.400000000000006</v>
          </cell>
          <cell r="C24">
            <v>0.67464068048970938</v>
          </cell>
        </row>
        <row r="25">
          <cell r="A25">
            <v>62.500000000000007</v>
          </cell>
          <cell r="C25">
            <v>0.70545830958483535</v>
          </cell>
        </row>
        <row r="26">
          <cell r="A26">
            <v>62.600000000000009</v>
          </cell>
          <cell r="C26">
            <v>0.73485570683310075</v>
          </cell>
        </row>
        <row r="27">
          <cell r="A27">
            <v>62.70000000000001</v>
          </cell>
          <cell r="C27">
            <v>0.76268506062450636</v>
          </cell>
        </row>
        <row r="28">
          <cell r="A28">
            <v>62.800000000000011</v>
          </cell>
          <cell r="C28">
            <v>0.7888296573013085</v>
          </cell>
        </row>
        <row r="29">
          <cell r="A29">
            <v>62.900000000000013</v>
          </cell>
          <cell r="C29">
            <v>0.81320469828716724</v>
          </cell>
        </row>
        <row r="30">
          <cell r="A30">
            <v>63.000000000000014</v>
          </cell>
          <cell r="C30">
            <v>0.83575712842633698</v>
          </cell>
        </row>
        <row r="31">
          <cell r="A31">
            <v>63.100000000000016</v>
          </cell>
          <cell r="C31">
            <v>0.85646454503368918</v>
          </cell>
        </row>
        <row r="32">
          <cell r="A32">
            <v>63.200000000000017</v>
          </cell>
          <cell r="C32">
            <v>0.87533329280639538</v>
          </cell>
        </row>
        <row r="33">
          <cell r="A33">
            <v>63.300000000000018</v>
          </cell>
          <cell r="C33">
            <v>0.89239587750344995</v>
          </cell>
        </row>
        <row r="34">
          <cell r="A34">
            <v>63.40000000000002</v>
          </cell>
          <cell r="C34">
            <v>0.90770785013358879</v>
          </cell>
        </row>
        <row r="35">
          <cell r="A35">
            <v>63.500000000000021</v>
          </cell>
          <cell r="C35">
            <v>0.92134432294089441</v>
          </cell>
        </row>
        <row r="36">
          <cell r="A36">
            <v>63.600000000000023</v>
          </cell>
          <cell r="C36">
            <v>0.9333962790099416</v>
          </cell>
        </row>
        <row r="37">
          <cell r="A37">
            <v>63.700000000000024</v>
          </cell>
          <cell r="C37">
            <v>0.94396682965700307</v>
          </cell>
        </row>
        <row r="38">
          <cell r="A38">
            <v>63.800000000000026</v>
          </cell>
          <cell r="C38">
            <v>0.95316755920510676</v>
          </cell>
        </row>
        <row r="39">
          <cell r="A39">
            <v>63.900000000000027</v>
          </cell>
          <cell r="C39">
            <v>0.96111507684284181</v>
          </cell>
        </row>
        <row r="40">
          <cell r="A40">
            <v>64.000000000000028</v>
          </cell>
          <cell r="C40">
            <v>0.96792787178727413</v>
          </cell>
        </row>
        <row r="41">
          <cell r="A41">
            <v>64.100000000000023</v>
          </cell>
          <cell r="C41">
            <v>0.97372354267822181</v>
          </cell>
        </row>
        <row r="42">
          <cell r="A42">
            <v>64.200000000000017</v>
          </cell>
          <cell r="C42">
            <v>0.97861644668569792</v>
          </cell>
        </row>
        <row r="43">
          <cell r="A43">
            <v>64.300000000000011</v>
          </cell>
          <cell r="C43">
            <v>0.9827157896658012</v>
          </cell>
        </row>
        <row r="44">
          <cell r="A44">
            <v>64.400000000000006</v>
          </cell>
          <cell r="C44">
            <v>0.98612415702073897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63A5-0FB0-49A5-992A-1ABB01948FE8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85</v>
      </c>
    </row>
    <row r="2" spans="1:13" x14ac:dyDescent="0.35">
      <c r="A2" t="s">
        <v>88</v>
      </c>
    </row>
    <row r="4" spans="1:13" x14ac:dyDescent="0.35">
      <c r="A4" t="s">
        <v>86</v>
      </c>
      <c r="B4" s="32">
        <v>45477</v>
      </c>
    </row>
    <row r="6" spans="1:13" x14ac:dyDescent="0.35">
      <c r="A6" s="33" t="s">
        <v>87</v>
      </c>
    </row>
    <row r="10" spans="1:13" ht="18.5" x14ac:dyDescent="0.45">
      <c r="M10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D525-1079-47C1-8EF6-1E9B5C6C9EAB}">
  <dimension ref="A1:R44"/>
  <sheetViews>
    <sheetView zoomScaleNormal="100" workbookViewId="0"/>
  </sheetViews>
  <sheetFormatPr defaultRowHeight="14.5" x14ac:dyDescent="0.35"/>
  <cols>
    <col min="1" max="1" width="10.81640625" customWidth="1"/>
    <col min="7" max="7" width="9.26953125" customWidth="1"/>
    <col min="23" max="23" width="13.7265625" customWidth="1"/>
  </cols>
  <sheetData>
    <row r="1" spans="1:2" x14ac:dyDescent="0.35">
      <c r="A1" s="1" t="s">
        <v>0</v>
      </c>
    </row>
    <row r="3" spans="1:2" x14ac:dyDescent="0.35">
      <c r="A3" s="2" t="s">
        <v>1</v>
      </c>
      <c r="B3" s="2"/>
    </row>
    <row r="4" spans="1:2" x14ac:dyDescent="0.35">
      <c r="A4" t="s">
        <v>2</v>
      </c>
      <c r="B4" s="3">
        <v>60</v>
      </c>
    </row>
    <row r="5" spans="1:2" x14ac:dyDescent="0.35">
      <c r="A5" t="s">
        <v>3</v>
      </c>
      <c r="B5" s="4">
        <v>12</v>
      </c>
    </row>
    <row r="7" spans="1:2" x14ac:dyDescent="0.35">
      <c r="A7" s="2" t="s">
        <v>4</v>
      </c>
      <c r="B7" s="2"/>
    </row>
    <row r="8" spans="1:2" x14ac:dyDescent="0.35">
      <c r="A8" t="s">
        <v>5</v>
      </c>
      <c r="B8" s="3">
        <v>110</v>
      </c>
    </row>
    <row r="9" spans="1:2" x14ac:dyDescent="0.35">
      <c r="A9" t="s">
        <v>6</v>
      </c>
      <c r="B9" s="5">
        <v>0.05</v>
      </c>
    </row>
    <row r="10" spans="1:2" x14ac:dyDescent="0.35">
      <c r="A10" t="s">
        <v>7</v>
      </c>
      <c r="B10" s="5">
        <v>1</v>
      </c>
    </row>
    <row r="11" spans="1:2" x14ac:dyDescent="0.35">
      <c r="A11" t="s">
        <v>8</v>
      </c>
      <c r="B11" s="5">
        <f>B5/SQRT(B8)</f>
        <v>1.1441551070947107</v>
      </c>
    </row>
    <row r="12" spans="1:2" x14ac:dyDescent="0.35">
      <c r="A12" t="s">
        <v>9</v>
      </c>
      <c r="B12" s="4">
        <f>NORMINV(1-B9,B4,B11)</f>
        <v>61.881967677699784</v>
      </c>
    </row>
    <row r="15" spans="1:2" x14ac:dyDescent="0.35">
      <c r="A15" t="s">
        <v>10</v>
      </c>
    </row>
    <row r="16" spans="1:2" x14ac:dyDescent="0.35">
      <c r="A16" s="6"/>
      <c r="B16" s="6"/>
    </row>
    <row r="17" spans="1:17" x14ac:dyDescent="0.35">
      <c r="A17" s="7" t="s">
        <v>2</v>
      </c>
      <c r="B17" s="7" t="s">
        <v>11</v>
      </c>
      <c r="C17" s="7" t="s">
        <v>12</v>
      </c>
      <c r="N17" t="s">
        <v>13</v>
      </c>
    </row>
    <row r="18" spans="1:17" x14ac:dyDescent="0.35">
      <c r="A18">
        <f>B12</f>
        <v>61.881967677699784</v>
      </c>
      <c r="B18">
        <f>NORMDIST($B$12,A18,$B$11,TRUE)</f>
        <v>0.5</v>
      </c>
      <c r="C18">
        <f>1-B18</f>
        <v>0.5</v>
      </c>
    </row>
    <row r="19" spans="1:17" x14ac:dyDescent="0.35">
      <c r="A19" s="8">
        <f>INT(A18*10+1)/10</f>
        <v>61.9</v>
      </c>
      <c r="B19">
        <f t="shared" ref="B19:B44" si="0">NORMDIST($B$12,A19,$B$11,TRUE)</f>
        <v>0.49371277728636825</v>
      </c>
      <c r="C19">
        <f t="shared" ref="C19:C44" si="1">1-B19</f>
        <v>0.50628722271363169</v>
      </c>
      <c r="N19" s="7" t="s">
        <v>14</v>
      </c>
      <c r="O19" s="7" t="s">
        <v>2</v>
      </c>
      <c r="P19" s="7" t="s">
        <v>11</v>
      </c>
      <c r="Q19" s="7" t="s">
        <v>12</v>
      </c>
    </row>
    <row r="20" spans="1:17" x14ac:dyDescent="0.35">
      <c r="A20" s="8">
        <f>A19+0.1</f>
        <v>62</v>
      </c>
      <c r="B20">
        <f t="shared" si="0"/>
        <v>0.45891754848598787</v>
      </c>
      <c r="C20">
        <f t="shared" si="1"/>
        <v>0.54108245151401213</v>
      </c>
      <c r="N20">
        <v>0.2</v>
      </c>
      <c r="O20">
        <f>$B$4+$B$5*N20</f>
        <v>62.4</v>
      </c>
      <c r="P20">
        <f>NORMDIST($B$12,O20,$B$11,TRUE)</f>
        <v>0.32535931951029284</v>
      </c>
      <c r="Q20">
        <f>1-P20</f>
        <v>0.67464068048970716</v>
      </c>
    </row>
    <row r="21" spans="1:17" x14ac:dyDescent="0.35">
      <c r="A21" s="8">
        <f t="shared" ref="A21:A30" si="2">A20+0.1</f>
        <v>62.1</v>
      </c>
      <c r="B21">
        <f t="shared" si="0"/>
        <v>0.42443443796337804</v>
      </c>
      <c r="C21">
        <f t="shared" si="1"/>
        <v>0.57556556203662201</v>
      </c>
    </row>
    <row r="22" spans="1:17" x14ac:dyDescent="0.35">
      <c r="A22" s="8">
        <f t="shared" si="2"/>
        <v>62.2</v>
      </c>
      <c r="B22">
        <f t="shared" si="0"/>
        <v>0.39052053637083356</v>
      </c>
      <c r="C22">
        <f t="shared" si="1"/>
        <v>0.6094794636291665</v>
      </c>
      <c r="N22" s="9" t="s">
        <v>15</v>
      </c>
      <c r="O22" s="10"/>
      <c r="P22" s="10"/>
      <c r="Q22" s="10"/>
    </row>
    <row r="23" spans="1:17" x14ac:dyDescent="0.35">
      <c r="A23" s="8">
        <f t="shared" si="2"/>
        <v>62.300000000000004</v>
      </c>
      <c r="B23">
        <f t="shared" si="0"/>
        <v>0.35742010442580252</v>
      </c>
      <c r="C23">
        <f t="shared" si="1"/>
        <v>0.64257989557419748</v>
      </c>
      <c r="N23" s="7"/>
      <c r="O23" s="7"/>
      <c r="P23" s="7"/>
      <c r="Q23" s="7"/>
    </row>
    <row r="24" spans="1:17" x14ac:dyDescent="0.35">
      <c r="A24" s="8">
        <f t="shared" si="2"/>
        <v>62.400000000000006</v>
      </c>
      <c r="B24">
        <f t="shared" si="0"/>
        <v>0.32535931951029062</v>
      </c>
      <c r="C24">
        <f t="shared" si="1"/>
        <v>0.67464068048970938</v>
      </c>
      <c r="N24" s="7" t="s">
        <v>14</v>
      </c>
      <c r="O24" s="7" t="s">
        <v>2</v>
      </c>
      <c r="P24" s="7" t="s">
        <v>11</v>
      </c>
      <c r="Q24" s="7" t="s">
        <v>12</v>
      </c>
    </row>
    <row r="25" spans="1:17" x14ac:dyDescent="0.35">
      <c r="A25" s="8">
        <f t="shared" si="2"/>
        <v>62.500000000000007</v>
      </c>
      <c r="B25">
        <f>NORMDIST($B$12,A25,$B$11,TRUE)</f>
        <v>0.29454169041516465</v>
      </c>
      <c r="C25">
        <f t="shared" si="1"/>
        <v>0.70545830958483535</v>
      </c>
      <c r="N25">
        <f>(O25-$B$4)/$B$5</f>
        <v>0.2370975325003061</v>
      </c>
      <c r="O25">
        <v>62.845170390003673</v>
      </c>
      <c r="P25">
        <f>NORMDIST($B$12,O25,$B$11,TRUE)</f>
        <v>0.19993700357886809</v>
      </c>
      <c r="Q25">
        <f>1-P25</f>
        <v>0.80006299642113188</v>
      </c>
    </row>
    <row r="26" spans="1:17" x14ac:dyDescent="0.35">
      <c r="A26" s="8">
        <f t="shared" si="2"/>
        <v>62.600000000000009</v>
      </c>
      <c r="B26">
        <f t="shared" si="0"/>
        <v>0.26514429316689925</v>
      </c>
      <c r="C26">
        <f t="shared" si="1"/>
        <v>0.73485570683310075</v>
      </c>
    </row>
    <row r="27" spans="1:17" x14ac:dyDescent="0.35">
      <c r="A27" s="8">
        <f t="shared" si="2"/>
        <v>62.70000000000001</v>
      </c>
      <c r="B27">
        <f t="shared" si="0"/>
        <v>0.23731493937549364</v>
      </c>
      <c r="C27">
        <f t="shared" si="1"/>
        <v>0.76268506062450636</v>
      </c>
      <c r="N27" t="s">
        <v>16</v>
      </c>
    </row>
    <row r="28" spans="1:17" x14ac:dyDescent="0.35">
      <c r="A28" s="8">
        <f t="shared" si="2"/>
        <v>62.800000000000011</v>
      </c>
      <c r="B28">
        <f t="shared" si="0"/>
        <v>0.2111703426986915</v>
      </c>
      <c r="C28">
        <f t="shared" si="1"/>
        <v>0.7888296573013085</v>
      </c>
    </row>
    <row r="29" spans="1:17" x14ac:dyDescent="0.35">
      <c r="A29" s="8">
        <f t="shared" si="2"/>
        <v>62.900000000000013</v>
      </c>
      <c r="B29">
        <f t="shared" si="0"/>
        <v>0.18679530171283279</v>
      </c>
      <c r="C29">
        <f t="shared" si="1"/>
        <v>0.81320469828716724</v>
      </c>
      <c r="N29" s="7" t="s">
        <v>17</v>
      </c>
      <c r="O29" s="7" t="s">
        <v>2</v>
      </c>
      <c r="P29" s="7" t="s">
        <v>11</v>
      </c>
      <c r="Q29" s="7" t="s">
        <v>12</v>
      </c>
    </row>
    <row r="30" spans="1:17" x14ac:dyDescent="0.35">
      <c r="A30" s="8">
        <f t="shared" si="2"/>
        <v>63.000000000000014</v>
      </c>
      <c r="B30">
        <f t="shared" si="0"/>
        <v>0.16424287157366305</v>
      </c>
      <c r="C30">
        <f t="shared" si="1"/>
        <v>0.83575712842633698</v>
      </c>
      <c r="N30">
        <v>22.600161841077849</v>
      </c>
      <c r="O30">
        <v>64</v>
      </c>
      <c r="P30">
        <f>NORMDIST($B$12,O30,$B$5/SQRT(N30),TRUE)</f>
        <v>0.20071018062064577</v>
      </c>
      <c r="Q30">
        <f>1-P30</f>
        <v>0.79928981937935428</v>
      </c>
    </row>
    <row r="31" spans="1:17" x14ac:dyDescent="0.35">
      <c r="A31" s="8">
        <f>A30+0.1</f>
        <v>63.100000000000016</v>
      </c>
      <c r="B31">
        <f t="shared" si="0"/>
        <v>0.14353545496631082</v>
      </c>
      <c r="C31">
        <f t="shared" si="1"/>
        <v>0.85646454503368918</v>
      </c>
    </row>
    <row r="32" spans="1:17" x14ac:dyDescent="0.35">
      <c r="A32" s="8">
        <f>A31+0.1</f>
        <v>63.200000000000017</v>
      </c>
      <c r="B32">
        <f t="shared" si="0"/>
        <v>0.12466670719360462</v>
      </c>
      <c r="C32">
        <f t="shared" si="1"/>
        <v>0.87533329280639538</v>
      </c>
      <c r="N32" t="s">
        <v>18</v>
      </c>
    </row>
    <row r="33" spans="1:18" x14ac:dyDescent="0.35">
      <c r="A33" s="8">
        <f>A32+0.1</f>
        <v>63.300000000000018</v>
      </c>
      <c r="B33">
        <f t="shared" si="0"/>
        <v>0.1076041224965501</v>
      </c>
      <c r="C33">
        <f t="shared" si="1"/>
        <v>0.89239587750344995</v>
      </c>
    </row>
    <row r="34" spans="1:18" x14ac:dyDescent="0.35">
      <c r="A34" s="8">
        <f>A33+0.1</f>
        <v>63.40000000000002</v>
      </c>
      <c r="B34">
        <f t="shared" si="0"/>
        <v>9.2292149866411183E-2</v>
      </c>
      <c r="C34">
        <f t="shared" si="1"/>
        <v>0.90770785013358879</v>
      </c>
      <c r="N34" s="7" t="s">
        <v>17</v>
      </c>
      <c r="O34" s="7" t="s">
        <v>14</v>
      </c>
      <c r="P34" s="7" t="s">
        <v>2</v>
      </c>
      <c r="Q34" s="7" t="s">
        <v>11</v>
      </c>
      <c r="R34" s="7" t="s">
        <v>12</v>
      </c>
    </row>
    <row r="35" spans="1:18" x14ac:dyDescent="0.35">
      <c r="A35" s="8">
        <f t="shared" ref="A35:A42" si="3">A34+0.1</f>
        <v>63.500000000000021</v>
      </c>
      <c r="B35">
        <f t="shared" si="0"/>
        <v>7.8655677059105547E-2</v>
      </c>
      <c r="C35">
        <f t="shared" si="1"/>
        <v>0.92134432294089441</v>
      </c>
      <c r="N35">
        <v>379.59058421126565</v>
      </c>
      <c r="O35">
        <v>0.2</v>
      </c>
      <c r="P35">
        <f>$B$4+$B$5*O35</f>
        <v>62.4</v>
      </c>
      <c r="Q35">
        <f>NORMDIST($B$12,P35,$B$5/SQRT(N35),TRUE)</f>
        <v>0.2001537173165929</v>
      </c>
      <c r="R35">
        <f>1-Q35</f>
        <v>0.79984628268340707</v>
      </c>
    </row>
    <row r="36" spans="1:18" x14ac:dyDescent="0.35">
      <c r="A36" s="8">
        <f t="shared" si="3"/>
        <v>63.600000000000023</v>
      </c>
      <c r="B36">
        <f t="shared" si="0"/>
        <v>6.6603720990058429E-2</v>
      </c>
      <c r="C36">
        <f t="shared" si="1"/>
        <v>0.9333962790099416</v>
      </c>
    </row>
    <row r="37" spans="1:18" x14ac:dyDescent="0.35">
      <c r="A37" s="8">
        <f t="shared" si="3"/>
        <v>63.700000000000024</v>
      </c>
      <c r="B37">
        <f t="shared" si="0"/>
        <v>5.6033170342996964E-2</v>
      </c>
      <c r="C37">
        <f t="shared" si="1"/>
        <v>0.94396682965700307</v>
      </c>
    </row>
    <row r="38" spans="1:18" x14ac:dyDescent="0.35">
      <c r="A38" s="8">
        <f t="shared" si="3"/>
        <v>63.800000000000026</v>
      </c>
      <c r="B38">
        <f t="shared" si="0"/>
        <v>4.6832440794893286E-2</v>
      </c>
      <c r="C38">
        <f t="shared" si="1"/>
        <v>0.95316755920510676</v>
      </c>
    </row>
    <row r="39" spans="1:18" x14ac:dyDescent="0.35">
      <c r="A39" s="8">
        <f t="shared" si="3"/>
        <v>63.900000000000027</v>
      </c>
      <c r="B39">
        <f t="shared" si="0"/>
        <v>3.8884923157158156E-2</v>
      </c>
      <c r="C39">
        <f t="shared" si="1"/>
        <v>0.96111507684284181</v>
      </c>
    </row>
    <row r="40" spans="1:18" x14ac:dyDescent="0.35">
      <c r="A40" s="8">
        <f t="shared" si="3"/>
        <v>64.000000000000028</v>
      </c>
      <c r="B40">
        <f t="shared" si="0"/>
        <v>3.2072128212725912E-2</v>
      </c>
      <c r="C40">
        <f t="shared" si="1"/>
        <v>0.96792787178727413</v>
      </c>
    </row>
    <row r="41" spans="1:18" x14ac:dyDescent="0.35">
      <c r="A41" s="8">
        <f t="shared" si="3"/>
        <v>64.100000000000023</v>
      </c>
      <c r="B41">
        <f t="shared" si="0"/>
        <v>2.6276457321778159E-2</v>
      </c>
      <c r="C41">
        <f t="shared" si="1"/>
        <v>0.97372354267822181</v>
      </c>
    </row>
    <row r="42" spans="1:18" x14ac:dyDescent="0.35">
      <c r="A42" s="8">
        <f t="shared" si="3"/>
        <v>64.200000000000017</v>
      </c>
      <c r="B42">
        <f t="shared" si="0"/>
        <v>2.1383553314302042E-2</v>
      </c>
      <c r="C42">
        <f t="shared" si="1"/>
        <v>0.97861644668569792</v>
      </c>
    </row>
    <row r="43" spans="1:18" x14ac:dyDescent="0.35">
      <c r="A43" s="8">
        <f>A42+0.1</f>
        <v>64.300000000000011</v>
      </c>
      <c r="B43">
        <f t="shared" si="0"/>
        <v>1.728421033419875E-2</v>
      </c>
      <c r="C43">
        <f t="shared" si="1"/>
        <v>0.9827157896658012</v>
      </c>
    </row>
    <row r="44" spans="1:18" x14ac:dyDescent="0.35">
      <c r="A44" s="11">
        <f>A43+0.1</f>
        <v>64.400000000000006</v>
      </c>
      <c r="B44" s="6">
        <f t="shared" si="0"/>
        <v>1.3875842979261017E-2</v>
      </c>
      <c r="C44" s="6">
        <f t="shared" si="1"/>
        <v>0.98612415702073897</v>
      </c>
    </row>
  </sheetData>
  <mergeCells count="2">
    <mergeCell ref="A3:B3"/>
    <mergeCell ref="A7:B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364A-5435-42E1-8E0F-856C7C950D5B}">
  <dimension ref="A1:K38"/>
  <sheetViews>
    <sheetView workbookViewId="0"/>
  </sheetViews>
  <sheetFormatPr defaultRowHeight="14.5" x14ac:dyDescent="0.35"/>
  <cols>
    <col min="1" max="1" width="19" customWidth="1"/>
    <col min="3" max="3" width="3.453125" customWidth="1"/>
    <col min="4" max="4" width="38.1796875" customWidth="1"/>
    <col min="10" max="10" width="3.26953125" customWidth="1"/>
    <col min="11" max="11" width="30.54296875" customWidth="1"/>
  </cols>
  <sheetData>
    <row r="1" spans="1:9" x14ac:dyDescent="0.35">
      <c r="A1" s="1" t="s">
        <v>19</v>
      </c>
      <c r="I1" t="s">
        <v>20</v>
      </c>
    </row>
    <row r="3" spans="1:9" x14ac:dyDescent="0.35">
      <c r="A3" t="s">
        <v>21</v>
      </c>
      <c r="B3" s="3">
        <v>60</v>
      </c>
    </row>
    <row r="4" spans="1:9" x14ac:dyDescent="0.35">
      <c r="A4" t="s">
        <v>22</v>
      </c>
      <c r="B4" s="5">
        <v>12</v>
      </c>
    </row>
    <row r="5" spans="1:9" x14ac:dyDescent="0.35">
      <c r="A5" t="s">
        <v>23</v>
      </c>
      <c r="B5" s="5">
        <v>0.05</v>
      </c>
    </row>
    <row r="6" spans="1:9" x14ac:dyDescent="0.35">
      <c r="A6" t="s">
        <v>24</v>
      </c>
      <c r="B6" s="5">
        <v>110</v>
      </c>
    </row>
    <row r="7" spans="1:9" x14ac:dyDescent="0.35">
      <c r="A7" t="s">
        <v>25</v>
      </c>
      <c r="B7" s="5">
        <f>B4/SQRT(B6)</f>
        <v>1.1441551070947107</v>
      </c>
      <c r="D7" s="12" t="s">
        <v>26</v>
      </c>
    </row>
    <row r="8" spans="1:9" x14ac:dyDescent="0.35">
      <c r="A8" t="s">
        <v>27</v>
      </c>
      <c r="B8" s="5">
        <f>NORMINV(1-B5,B3,B7)</f>
        <v>61.881967677699784</v>
      </c>
      <c r="D8" s="12" t="s">
        <v>28</v>
      </c>
    </row>
    <row r="9" spans="1:9" x14ac:dyDescent="0.35">
      <c r="A9" t="s">
        <v>29</v>
      </c>
      <c r="B9" s="5">
        <v>0.2</v>
      </c>
    </row>
    <row r="10" spans="1:9" x14ac:dyDescent="0.35">
      <c r="A10" t="s">
        <v>30</v>
      </c>
      <c r="B10" s="5">
        <f>B3+B9*B4</f>
        <v>62.4</v>
      </c>
      <c r="D10" s="12" t="s">
        <v>31</v>
      </c>
    </row>
    <row r="11" spans="1:9" x14ac:dyDescent="0.35">
      <c r="A11" t="s">
        <v>32</v>
      </c>
      <c r="B11" s="5">
        <f>NORMDIST(B8,B10,B7,TRUE)</f>
        <v>0.32535931951029284</v>
      </c>
      <c r="D11" s="12" t="s">
        <v>33</v>
      </c>
    </row>
    <row r="12" spans="1:9" x14ac:dyDescent="0.35">
      <c r="A12" t="s">
        <v>10</v>
      </c>
      <c r="B12" s="4">
        <f>1-B11</f>
        <v>0.67464068048970716</v>
      </c>
      <c r="D12" s="12" t="s">
        <v>34</v>
      </c>
    </row>
    <row r="14" spans="1:9" x14ac:dyDescent="0.35">
      <c r="A14" s="1" t="s">
        <v>35</v>
      </c>
    </row>
    <row r="16" spans="1:9" x14ac:dyDescent="0.35">
      <c r="A16" t="s">
        <v>36</v>
      </c>
      <c r="B16" s="3">
        <v>0.2</v>
      </c>
    </row>
    <row r="17" spans="1:11" x14ac:dyDescent="0.35">
      <c r="A17" t="s">
        <v>6</v>
      </c>
      <c r="B17" s="5">
        <v>0.05</v>
      </c>
    </row>
    <row r="18" spans="1:11" x14ac:dyDescent="0.35">
      <c r="A18" t="s">
        <v>5</v>
      </c>
      <c r="B18" s="5">
        <v>110</v>
      </c>
    </row>
    <row r="19" spans="1:11" x14ac:dyDescent="0.35">
      <c r="A19" t="s">
        <v>37</v>
      </c>
      <c r="B19" s="5">
        <f>NORMSINV(1-B17)</f>
        <v>1.6448536269514715</v>
      </c>
      <c r="D19" s="12" t="s">
        <v>38</v>
      </c>
    </row>
    <row r="20" spans="1:11" x14ac:dyDescent="0.35">
      <c r="A20" t="s">
        <v>12</v>
      </c>
      <c r="B20" s="4">
        <f>NORMSDIST(B16*SQRT(B18)-B19)</f>
        <v>0.67464068048970749</v>
      </c>
      <c r="D20" s="12" t="s">
        <v>39</v>
      </c>
      <c r="I20" s="13" t="e">
        <f ca="1">NORM1_POWER(B16,B18,1,B17)</f>
        <v>#NAME?</v>
      </c>
      <c r="K20" t="e">
        <f ca="1">FTEXT(I20)</f>
        <v>#NAME?</v>
      </c>
    </row>
    <row r="22" spans="1:11" x14ac:dyDescent="0.35">
      <c r="A22" s="1" t="s">
        <v>40</v>
      </c>
    </row>
    <row r="24" spans="1:11" x14ac:dyDescent="0.35">
      <c r="A24" t="s">
        <v>12</v>
      </c>
      <c r="B24" s="3">
        <v>0.8</v>
      </c>
    </row>
    <row r="25" spans="1:11" x14ac:dyDescent="0.35">
      <c r="A25" t="s">
        <v>6</v>
      </c>
      <c r="B25" s="5">
        <v>0.05</v>
      </c>
    </row>
    <row r="26" spans="1:11" x14ac:dyDescent="0.35">
      <c r="A26" t="s">
        <v>5</v>
      </c>
      <c r="B26" s="5">
        <f>B18</f>
        <v>110</v>
      </c>
    </row>
    <row r="27" spans="1:11" x14ac:dyDescent="0.35">
      <c r="A27" t="s">
        <v>41</v>
      </c>
      <c r="B27" s="5">
        <f>NORMSINV(1-B25)</f>
        <v>1.6448536269514715</v>
      </c>
      <c r="D27" s="12" t="s">
        <v>42</v>
      </c>
    </row>
    <row r="28" spans="1:11" x14ac:dyDescent="0.35">
      <c r="A28" t="s">
        <v>43</v>
      </c>
      <c r="B28" s="5">
        <f>NORMSINV(1-B24)</f>
        <v>-0.84162123357291474</v>
      </c>
      <c r="D28" s="12" t="s">
        <v>44</v>
      </c>
    </row>
    <row r="29" spans="1:11" x14ac:dyDescent="0.35">
      <c r="A29" t="s">
        <v>36</v>
      </c>
      <c r="B29" s="4">
        <f>(B27-B28)/SQRT(B26)</f>
        <v>0.23707607586096544</v>
      </c>
      <c r="D29" s="12" t="e">
        <f ca="1">FTEXT(B29)</f>
        <v>#NAME?</v>
      </c>
    </row>
    <row r="31" spans="1:11" x14ac:dyDescent="0.35">
      <c r="A31" s="1" t="s">
        <v>45</v>
      </c>
    </row>
    <row r="33" spans="1:11" x14ac:dyDescent="0.35">
      <c r="A33" t="s">
        <v>12</v>
      </c>
      <c r="B33" s="3">
        <v>0.8</v>
      </c>
    </row>
    <row r="34" spans="1:11" x14ac:dyDescent="0.35">
      <c r="A34" t="s">
        <v>6</v>
      </c>
      <c r="B34" s="5">
        <v>0.05</v>
      </c>
    </row>
    <row r="35" spans="1:11" x14ac:dyDescent="0.35">
      <c r="A35" t="s">
        <v>36</v>
      </c>
      <c r="B35" s="5">
        <v>0.2</v>
      </c>
    </row>
    <row r="36" spans="1:11" x14ac:dyDescent="0.35">
      <c r="A36" t="s">
        <v>41</v>
      </c>
      <c r="B36" s="5">
        <f>NORMSINV(1-B34)</f>
        <v>1.6448536269514715</v>
      </c>
      <c r="D36" s="12" t="s">
        <v>42</v>
      </c>
    </row>
    <row r="37" spans="1:11" x14ac:dyDescent="0.35">
      <c r="A37" t="s">
        <v>43</v>
      </c>
      <c r="B37" s="5">
        <f>NORMSINV(1-B33)</f>
        <v>-0.84162123357291474</v>
      </c>
      <c r="D37" s="12" t="s">
        <v>44</v>
      </c>
    </row>
    <row r="38" spans="1:11" x14ac:dyDescent="0.35">
      <c r="A38" t="s">
        <v>5</v>
      </c>
      <c r="B38" s="4">
        <f>((B36-B37)/B35)^2</f>
        <v>154.56393080049412</v>
      </c>
      <c r="D38" s="12" t="e">
        <f ca="1">FTEXT(B38)</f>
        <v>#NAME?</v>
      </c>
      <c r="I38" s="13" t="e">
        <f ca="1">NORM1_SIZE(B35,B33,1,B34)</f>
        <v>#NAME?</v>
      </c>
      <c r="K38" t="e">
        <f ca="1">FTEXT(I38)</f>
        <v>#NAME?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AAAC-F9A0-46A3-BB48-490839901A78}">
  <dimension ref="A1:K26"/>
  <sheetViews>
    <sheetView workbookViewId="0"/>
  </sheetViews>
  <sheetFormatPr defaultRowHeight="14.5" x14ac:dyDescent="0.35"/>
  <cols>
    <col min="1" max="1" width="19" customWidth="1"/>
    <col min="3" max="3" width="3.453125" customWidth="1"/>
    <col min="4" max="4" width="23.453125" customWidth="1"/>
    <col min="6" max="6" width="16.1796875" customWidth="1"/>
    <col min="10" max="10" width="3.26953125" customWidth="1"/>
    <col min="11" max="11" width="27" customWidth="1"/>
  </cols>
  <sheetData>
    <row r="1" spans="1:11" x14ac:dyDescent="0.35">
      <c r="A1" s="1" t="s">
        <v>35</v>
      </c>
      <c r="I1" t="s">
        <v>20</v>
      </c>
    </row>
    <row r="3" spans="1:11" x14ac:dyDescent="0.35">
      <c r="A3" t="s">
        <v>46</v>
      </c>
      <c r="B3" s="3">
        <v>0.2</v>
      </c>
    </row>
    <row r="4" spans="1:11" x14ac:dyDescent="0.35">
      <c r="A4" t="s">
        <v>47</v>
      </c>
      <c r="B4" s="5">
        <v>0.05</v>
      </c>
    </row>
    <row r="5" spans="1:11" x14ac:dyDescent="0.35">
      <c r="A5" t="s">
        <v>48</v>
      </c>
      <c r="B5" s="5">
        <v>110</v>
      </c>
    </row>
    <row r="6" spans="1:11" x14ac:dyDescent="0.35">
      <c r="A6" t="s">
        <v>49</v>
      </c>
      <c r="B6" s="5">
        <f>B3*SQRT(B5)</f>
        <v>2.0976176963403033</v>
      </c>
      <c r="D6" t="s">
        <v>50</v>
      </c>
    </row>
    <row r="7" spans="1:11" x14ac:dyDescent="0.35">
      <c r="A7" t="s">
        <v>37</v>
      </c>
      <c r="B7" s="5">
        <f>NORMSINV(1-B4/2)</f>
        <v>1.9599639845400536</v>
      </c>
      <c r="D7" s="12" t="s">
        <v>51</v>
      </c>
    </row>
    <row r="8" spans="1:11" x14ac:dyDescent="0.35">
      <c r="A8" t="s">
        <v>12</v>
      </c>
      <c r="B8" s="4">
        <f>NORMSDIST(B6-B7)+NORMSDIST(-B6-B7)</f>
        <v>0.55476773990607753</v>
      </c>
      <c r="D8" s="12" t="s">
        <v>52</v>
      </c>
      <c r="I8" s="13" t="e">
        <f ca="1">NORM1_POWER(B3,B5,2,B4)</f>
        <v>#NAME?</v>
      </c>
      <c r="K8" t="e">
        <f ca="1">FTEXT(I8)</f>
        <v>#NAME?</v>
      </c>
    </row>
    <row r="10" spans="1:11" x14ac:dyDescent="0.35">
      <c r="A10" s="1" t="s">
        <v>40</v>
      </c>
    </row>
    <row r="12" spans="1:11" x14ac:dyDescent="0.35">
      <c r="A12" t="s">
        <v>12</v>
      </c>
      <c r="B12" s="3">
        <v>0.8</v>
      </c>
    </row>
    <row r="13" spans="1:11" x14ac:dyDescent="0.35">
      <c r="A13" t="s">
        <v>6</v>
      </c>
      <c r="B13" s="5">
        <v>0.05</v>
      </c>
    </row>
    <row r="14" spans="1:11" x14ac:dyDescent="0.35">
      <c r="A14" t="s">
        <v>5</v>
      </c>
      <c r="B14" s="5">
        <f>B5</f>
        <v>110</v>
      </c>
    </row>
    <row r="15" spans="1:11" x14ac:dyDescent="0.35">
      <c r="A15" t="s">
        <v>41</v>
      </c>
      <c r="B15" s="5">
        <f>NORMSINV(1-B13/2)</f>
        <v>1.9599639845400536</v>
      </c>
      <c r="D15" s="12" t="s">
        <v>53</v>
      </c>
    </row>
    <row r="16" spans="1:11" x14ac:dyDescent="0.35">
      <c r="A16" t="s">
        <v>43</v>
      </c>
      <c r="B16" s="5">
        <f>NORMSINV(1-B12)</f>
        <v>-0.84162123357291474</v>
      </c>
      <c r="D16" s="12" t="s">
        <v>54</v>
      </c>
    </row>
    <row r="17" spans="1:11" x14ac:dyDescent="0.35">
      <c r="A17" t="s">
        <v>36</v>
      </c>
      <c r="B17" s="4">
        <f>(B15-B16)/SQRT(B14)</f>
        <v>0.26712066960541681</v>
      </c>
      <c r="D17" s="12" t="e">
        <f ca="1">FTEXT(B17)</f>
        <v>#NAME?</v>
      </c>
    </row>
    <row r="19" spans="1:11" x14ac:dyDescent="0.35">
      <c r="A19" s="1" t="s">
        <v>45</v>
      </c>
    </row>
    <row r="21" spans="1:11" x14ac:dyDescent="0.35">
      <c r="A21" t="s">
        <v>12</v>
      </c>
      <c r="B21" s="3">
        <v>0.8</v>
      </c>
    </row>
    <row r="22" spans="1:11" x14ac:dyDescent="0.35">
      <c r="A22" t="s">
        <v>6</v>
      </c>
      <c r="B22" s="5">
        <v>0.05</v>
      </c>
    </row>
    <row r="23" spans="1:11" x14ac:dyDescent="0.35">
      <c r="A23" t="s">
        <v>36</v>
      </c>
      <c r="B23" s="5">
        <v>0.2</v>
      </c>
    </row>
    <row r="24" spans="1:11" x14ac:dyDescent="0.35">
      <c r="A24" t="s">
        <v>41</v>
      </c>
      <c r="B24" s="5">
        <f>NORMSINV(1-B22/2)</f>
        <v>1.9599639845400536</v>
      </c>
      <c r="D24" s="12" t="s">
        <v>55</v>
      </c>
    </row>
    <row r="25" spans="1:11" x14ac:dyDescent="0.35">
      <c r="A25" t="s">
        <v>43</v>
      </c>
      <c r="B25" s="5">
        <f>NORMSINV(1-B21)</f>
        <v>-0.84162123357291474</v>
      </c>
      <c r="D25" s="12" t="s">
        <v>56</v>
      </c>
    </row>
    <row r="26" spans="1:11" x14ac:dyDescent="0.35">
      <c r="A26" t="s">
        <v>5</v>
      </c>
      <c r="B26" s="4">
        <f>((B24-B25)/B23)^2</f>
        <v>196.22199335872716</v>
      </c>
      <c r="D26" s="12" t="e">
        <f ca="1">FTEXT(B26)</f>
        <v>#NAME?</v>
      </c>
      <c r="I26" s="13" t="e">
        <f ca="1">NORM1_SIZE(B23,B21,2,B22)</f>
        <v>#NAME?</v>
      </c>
      <c r="K26" t="e">
        <f ca="1">FTEXT(I26)</f>
        <v>#NAME?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84C2-AA43-4371-8441-40DB1C0AF3BC}">
  <dimension ref="A1:L19"/>
  <sheetViews>
    <sheetView workbookViewId="0"/>
  </sheetViews>
  <sheetFormatPr defaultRowHeight="14.5" x14ac:dyDescent="0.35"/>
  <cols>
    <col min="1" max="6" width="7.453125" customWidth="1"/>
    <col min="7" max="7" width="6.453125" customWidth="1"/>
    <col min="8" max="8" width="15.81640625" customWidth="1"/>
    <col min="11" max="11" width="3" customWidth="1"/>
    <col min="12" max="12" width="52.26953125" customWidth="1"/>
  </cols>
  <sheetData>
    <row r="1" spans="1:12" x14ac:dyDescent="0.35">
      <c r="A1" s="1" t="s">
        <v>57</v>
      </c>
      <c r="H1" t="s">
        <v>58</v>
      </c>
    </row>
    <row r="2" spans="1:12" x14ac:dyDescent="0.35">
      <c r="A2" s="1"/>
    </row>
    <row r="3" spans="1:12" x14ac:dyDescent="0.35">
      <c r="A3" s="14" t="s">
        <v>59</v>
      </c>
      <c r="B3" s="14"/>
      <c r="C3" s="14"/>
      <c r="D3" s="14" t="s">
        <v>60</v>
      </c>
      <c r="E3" s="14"/>
      <c r="F3" s="14"/>
      <c r="I3" t="s">
        <v>59</v>
      </c>
      <c r="J3" t="s">
        <v>60</v>
      </c>
    </row>
    <row r="4" spans="1:12" x14ac:dyDescent="0.35">
      <c r="A4" s="15">
        <v>82.67</v>
      </c>
      <c r="B4" s="16">
        <v>89.03</v>
      </c>
      <c r="C4" s="16">
        <v>109.13</v>
      </c>
      <c r="D4" s="15">
        <v>106.18</v>
      </c>
      <c r="E4" s="16">
        <v>95.47</v>
      </c>
      <c r="F4" s="17">
        <v>117.51</v>
      </c>
      <c r="H4" t="s">
        <v>5</v>
      </c>
      <c r="I4" s="18">
        <f>COUNT(A4:C13)</f>
        <v>30</v>
      </c>
      <c r="J4" s="19">
        <f>COUNT(D4:F13)</f>
        <v>30</v>
      </c>
    </row>
    <row r="5" spans="1:12" x14ac:dyDescent="0.35">
      <c r="A5" s="20">
        <v>90.11</v>
      </c>
      <c r="B5" s="21">
        <v>94.51</v>
      </c>
      <c r="C5" s="21">
        <v>81.59</v>
      </c>
      <c r="D5" s="20">
        <v>100.86</v>
      </c>
      <c r="E5" s="21">
        <v>108.66</v>
      </c>
      <c r="F5" s="22">
        <v>115.64</v>
      </c>
      <c r="H5" t="s">
        <v>61</v>
      </c>
      <c r="I5" s="20">
        <f>AVERAGE(A4:C13)</f>
        <v>95.737333333333339</v>
      </c>
      <c r="J5" s="22">
        <f>AVERAGE(D4:F13)</f>
        <v>106.691</v>
      </c>
      <c r="K5" s="21"/>
    </row>
    <row r="6" spans="1:12" x14ac:dyDescent="0.35">
      <c r="A6" s="20">
        <v>89.2</v>
      </c>
      <c r="B6" s="21">
        <v>93.32</v>
      </c>
      <c r="C6" s="21">
        <v>94.99</v>
      </c>
      <c r="D6" s="20">
        <v>129.85</v>
      </c>
      <c r="E6" s="21">
        <v>83.32</v>
      </c>
      <c r="F6" s="22">
        <v>97.22</v>
      </c>
      <c r="H6" t="s">
        <v>62</v>
      </c>
      <c r="I6" s="23">
        <v>16</v>
      </c>
      <c r="J6" s="24">
        <v>16</v>
      </c>
    </row>
    <row r="7" spans="1:12" x14ac:dyDescent="0.35">
      <c r="A7" s="20">
        <v>119.15</v>
      </c>
      <c r="B7" s="21">
        <v>89.26</v>
      </c>
      <c r="C7" s="21">
        <v>101.34</v>
      </c>
      <c r="D7" s="20">
        <v>100.3</v>
      </c>
      <c r="E7" s="21">
        <v>117.64</v>
      </c>
      <c r="F7" s="22">
        <v>131.04</v>
      </c>
    </row>
    <row r="8" spans="1:12" x14ac:dyDescent="0.35">
      <c r="A8" s="20">
        <v>83.01</v>
      </c>
      <c r="B8" s="21">
        <v>110.36</v>
      </c>
      <c r="C8" s="21">
        <v>104.82</v>
      </c>
      <c r="D8" s="20">
        <v>87.56</v>
      </c>
      <c r="E8" s="21">
        <v>96.9</v>
      </c>
      <c r="F8" s="22">
        <v>101.58</v>
      </c>
      <c r="H8" t="s">
        <v>6</v>
      </c>
      <c r="I8" s="3">
        <v>0.05</v>
      </c>
      <c r="L8" s="21"/>
    </row>
    <row r="9" spans="1:12" x14ac:dyDescent="0.35">
      <c r="A9" s="20">
        <v>93.61</v>
      </c>
      <c r="B9" s="21">
        <v>92.52</v>
      </c>
      <c r="C9" s="21">
        <v>106.92</v>
      </c>
      <c r="D9" s="20">
        <v>96.87</v>
      </c>
      <c r="E9" s="21">
        <v>66.459999999999994</v>
      </c>
      <c r="F9" s="22">
        <v>103.8</v>
      </c>
      <c r="H9" t="s">
        <v>63</v>
      </c>
      <c r="I9" s="5">
        <f>I6^2/I4+J6^2/J4</f>
        <v>17.066666666666666</v>
      </c>
      <c r="L9" s="12" t="e">
        <f ca="1">FTEXT(I9)</f>
        <v>#NAME?</v>
      </c>
    </row>
    <row r="10" spans="1:12" x14ac:dyDescent="0.35">
      <c r="A10" s="20">
        <v>88.42</v>
      </c>
      <c r="B10" s="21">
        <v>112.87</v>
      </c>
      <c r="C10" s="21">
        <v>80.5</v>
      </c>
      <c r="D10" s="20">
        <v>112.57</v>
      </c>
      <c r="E10" s="21">
        <v>87.8</v>
      </c>
      <c r="F10" s="22">
        <v>111.99</v>
      </c>
      <c r="H10" t="s">
        <v>64</v>
      </c>
      <c r="I10" s="5">
        <f>SQRT(I9)</f>
        <v>4.1311822359545776</v>
      </c>
      <c r="L10" s="12" t="e">
        <f ca="1">FTEXT(I10)</f>
        <v>#NAME?</v>
      </c>
    </row>
    <row r="11" spans="1:12" x14ac:dyDescent="0.35">
      <c r="A11" s="20">
        <v>97.02</v>
      </c>
      <c r="B11" s="21">
        <v>64.05</v>
      </c>
      <c r="C11" s="21">
        <v>106.31</v>
      </c>
      <c r="D11" s="20">
        <v>148.36000000000001</v>
      </c>
      <c r="E11" s="21">
        <v>115.52</v>
      </c>
      <c r="F11" s="22">
        <v>119.34</v>
      </c>
      <c r="H11" t="s">
        <v>65</v>
      </c>
      <c r="I11" s="4">
        <f>(J5-I5)/I10</f>
        <v>2.6514605362442061</v>
      </c>
      <c r="L11" s="12" t="e">
        <f ca="1">FTEXT(I11)</f>
        <v>#NAME?</v>
      </c>
    </row>
    <row r="12" spans="1:12" x14ac:dyDescent="0.35">
      <c r="A12" s="20">
        <v>126.11</v>
      </c>
      <c r="B12" s="21">
        <v>80.06</v>
      </c>
      <c r="C12" s="21">
        <v>85.46</v>
      </c>
      <c r="D12" s="20">
        <v>131.62</v>
      </c>
      <c r="E12" s="21">
        <v>102.34</v>
      </c>
      <c r="F12" s="22">
        <v>95.1</v>
      </c>
    </row>
    <row r="13" spans="1:12" x14ac:dyDescent="0.35">
      <c r="A13" s="23">
        <v>127.96</v>
      </c>
      <c r="B13" s="25">
        <v>74.13</v>
      </c>
      <c r="C13" s="25">
        <v>103.69</v>
      </c>
      <c r="D13" s="23">
        <v>114.6</v>
      </c>
      <c r="E13" s="25">
        <v>97.01</v>
      </c>
      <c r="F13" s="24">
        <v>107.62</v>
      </c>
      <c r="H13" t="s">
        <v>7</v>
      </c>
      <c r="I13" s="10" t="s">
        <v>66</v>
      </c>
      <c r="J13" s="10" t="s">
        <v>67</v>
      </c>
      <c r="K13" s="10"/>
    </row>
    <row r="14" spans="1:12" x14ac:dyDescent="0.35">
      <c r="H14" t="s">
        <v>37</v>
      </c>
      <c r="I14" s="18">
        <f>NORMSINV(1-I8)</f>
        <v>1.6448536269514715</v>
      </c>
      <c r="J14" s="3">
        <f>NORMSINV(1-I8/2)</f>
        <v>1.9599639845400536</v>
      </c>
      <c r="L14" s="12" t="s">
        <v>68</v>
      </c>
    </row>
    <row r="15" spans="1:12" x14ac:dyDescent="0.35">
      <c r="H15" t="s">
        <v>69</v>
      </c>
      <c r="I15" s="26">
        <f>NORMSDIST(I11-I14)</f>
        <v>0.84293814357296581</v>
      </c>
      <c r="J15" s="4">
        <f>NORMSDIST(I11-J14)+NORMSDIST(-I11-J14)</f>
        <v>0.75537522610363572</v>
      </c>
      <c r="L15" s="12" t="s">
        <v>70</v>
      </c>
    </row>
    <row r="17" spans="8:12" x14ac:dyDescent="0.35">
      <c r="H17" t="s">
        <v>20</v>
      </c>
    </row>
    <row r="18" spans="8:12" x14ac:dyDescent="0.35">
      <c r="I18" t="s">
        <v>66</v>
      </c>
      <c r="J18" s="3" t="e">
        <f ca="1">NORM2_POWER(J5-I5,I6,J6,I4,,1)</f>
        <v>#NAME?</v>
      </c>
      <c r="L18" t="e">
        <f ca="1">FTEXT(J18)</f>
        <v>#NAME?</v>
      </c>
    </row>
    <row r="19" spans="8:12" x14ac:dyDescent="0.35">
      <c r="I19" t="s">
        <v>67</v>
      </c>
      <c r="J19" s="4" t="e">
        <f ca="1">NORM2_POWER(J5-I5,I6,J6,J4)</f>
        <v>#NAME?</v>
      </c>
      <c r="L19" t="e">
        <f ca="1">FTEXT(J19)</f>
        <v>#NAME?</v>
      </c>
    </row>
  </sheetData>
  <mergeCells count="2">
    <mergeCell ref="A3:C3"/>
    <mergeCell ref="D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2DF4-30E2-4F5D-89DB-B565F4EE64A0}">
  <dimension ref="A1:I49"/>
  <sheetViews>
    <sheetView workbookViewId="0"/>
  </sheetViews>
  <sheetFormatPr defaultRowHeight="14.5" x14ac:dyDescent="0.35"/>
  <cols>
    <col min="1" max="1" width="15.81640625" customWidth="1"/>
    <col min="4" max="4" width="3" customWidth="1"/>
    <col min="5" max="5" width="30" customWidth="1"/>
    <col min="8" max="8" width="3.26953125" customWidth="1"/>
    <col min="9" max="9" width="39.26953125" customWidth="1"/>
  </cols>
  <sheetData>
    <row r="1" spans="1:7" x14ac:dyDescent="0.35">
      <c r="A1" s="1" t="s">
        <v>71</v>
      </c>
      <c r="G1" t="s">
        <v>72</v>
      </c>
    </row>
    <row r="3" spans="1:7" x14ac:dyDescent="0.35">
      <c r="B3" t="s">
        <v>73</v>
      </c>
      <c r="C3" t="s">
        <v>74</v>
      </c>
    </row>
    <row r="4" spans="1:7" x14ac:dyDescent="0.35">
      <c r="A4" t="s">
        <v>5</v>
      </c>
      <c r="B4" s="18">
        <v>50</v>
      </c>
      <c r="C4" s="19">
        <v>60</v>
      </c>
    </row>
    <row r="5" spans="1:7" x14ac:dyDescent="0.35">
      <c r="A5" t="s">
        <v>75</v>
      </c>
      <c r="B5" s="23">
        <v>5</v>
      </c>
      <c r="C5" s="24">
        <v>8</v>
      </c>
      <c r="D5" s="21"/>
    </row>
    <row r="7" spans="1:7" x14ac:dyDescent="0.35">
      <c r="A7" t="s">
        <v>64</v>
      </c>
      <c r="B7" s="3">
        <f>SQRT(B5^2/B4+C5^2/C4)</f>
        <v>1.2516655570345725</v>
      </c>
      <c r="E7" t="e">
        <f ca="1">FTEXT(B7)</f>
        <v>#NAME?</v>
      </c>
    </row>
    <row r="8" spans="1:7" x14ac:dyDescent="0.35">
      <c r="A8" t="s">
        <v>6</v>
      </c>
      <c r="B8" s="5">
        <v>0.05</v>
      </c>
    </row>
    <row r="9" spans="1:7" x14ac:dyDescent="0.35">
      <c r="A9" t="s">
        <v>69</v>
      </c>
      <c r="B9" s="5">
        <v>0.8</v>
      </c>
    </row>
    <row r="10" spans="1:7" x14ac:dyDescent="0.35">
      <c r="A10" t="s">
        <v>43</v>
      </c>
      <c r="B10" s="4">
        <f>NORMSINV(1-B9)</f>
        <v>-0.84162123357291474</v>
      </c>
      <c r="E10" s="12" t="s">
        <v>76</v>
      </c>
    </row>
    <row r="11" spans="1:7" x14ac:dyDescent="0.35">
      <c r="E11" t="e">
        <f ca="1">FTEXT(B11)</f>
        <v>#NAME?</v>
      </c>
    </row>
    <row r="12" spans="1:7" x14ac:dyDescent="0.35">
      <c r="A12" t="s">
        <v>7</v>
      </c>
      <c r="B12" s="10" t="s">
        <v>66</v>
      </c>
      <c r="C12" s="10" t="s">
        <v>67</v>
      </c>
      <c r="D12" s="10"/>
    </row>
    <row r="13" spans="1:7" x14ac:dyDescent="0.35">
      <c r="A13" t="s">
        <v>41</v>
      </c>
      <c r="B13" s="18">
        <f>NORMSINV(1-B8)</f>
        <v>1.6448536269514715</v>
      </c>
      <c r="C13" s="3">
        <f>NORMSINV(1-B8/2)</f>
        <v>1.9599639845400536</v>
      </c>
      <c r="E13" s="12" t="s">
        <v>77</v>
      </c>
    </row>
    <row r="14" spans="1:7" x14ac:dyDescent="0.35">
      <c r="A14" t="s">
        <v>65</v>
      </c>
      <c r="B14" s="27">
        <f>B13-B10</f>
        <v>2.4864748605243863</v>
      </c>
      <c r="C14" s="5">
        <f>C13-B10</f>
        <v>2.8015852181129683</v>
      </c>
      <c r="E14" t="e">
        <f ca="1">FTEXT(B14)</f>
        <v>#NAME?</v>
      </c>
    </row>
    <row r="15" spans="1:7" x14ac:dyDescent="0.35">
      <c r="A15" t="s">
        <v>78</v>
      </c>
      <c r="B15" s="26">
        <f>B14*B7</f>
        <v>3.1122349413507169</v>
      </c>
      <c r="C15" s="4">
        <f>C14*B7</f>
        <v>3.506647722609193</v>
      </c>
      <c r="E15" t="e">
        <f ca="1">FTEXT(B15)</f>
        <v>#NAME?</v>
      </c>
    </row>
    <row r="16" spans="1:7" x14ac:dyDescent="0.35">
      <c r="E16" s="12"/>
    </row>
    <row r="18" spans="1:9" x14ac:dyDescent="0.35">
      <c r="A18" s="1" t="s">
        <v>79</v>
      </c>
    </row>
    <row r="20" spans="1:9" x14ac:dyDescent="0.35">
      <c r="B20" t="s">
        <v>73</v>
      </c>
      <c r="C20" t="s">
        <v>74</v>
      </c>
    </row>
    <row r="21" spans="1:9" x14ac:dyDescent="0.35">
      <c r="A21" t="s">
        <v>75</v>
      </c>
      <c r="B21" s="28">
        <v>3.2</v>
      </c>
      <c r="C21" s="29">
        <v>3.2</v>
      </c>
    </row>
    <row r="23" spans="1:9" x14ac:dyDescent="0.35">
      <c r="A23" t="s">
        <v>6</v>
      </c>
      <c r="B23" s="3">
        <v>0.05</v>
      </c>
    </row>
    <row r="24" spans="1:9" x14ac:dyDescent="0.35">
      <c r="A24" t="s">
        <v>69</v>
      </c>
      <c r="B24" s="5">
        <v>0.8</v>
      </c>
    </row>
    <row r="25" spans="1:9" x14ac:dyDescent="0.35">
      <c r="A25" t="s">
        <v>43</v>
      </c>
      <c r="B25" s="5">
        <f>NORMSINV(1-B24)</f>
        <v>-0.84162123357291474</v>
      </c>
      <c r="E25" s="12" t="s">
        <v>44</v>
      </c>
    </row>
    <row r="26" spans="1:9" x14ac:dyDescent="0.35">
      <c r="A26" t="s">
        <v>78</v>
      </c>
      <c r="B26" s="5">
        <v>1.5</v>
      </c>
    </row>
    <row r="27" spans="1:9" x14ac:dyDescent="0.35">
      <c r="A27" t="s">
        <v>80</v>
      </c>
      <c r="B27" s="30">
        <v>1</v>
      </c>
    </row>
    <row r="28" spans="1:9" x14ac:dyDescent="0.35">
      <c r="E28" t="e">
        <f ca="1">FTEXT(B28)</f>
        <v>#NAME?</v>
      </c>
    </row>
    <row r="29" spans="1:9" x14ac:dyDescent="0.35">
      <c r="A29" t="s">
        <v>7</v>
      </c>
      <c r="B29" s="10" t="s">
        <v>66</v>
      </c>
      <c r="C29" s="10" t="s">
        <v>67</v>
      </c>
    </row>
    <row r="30" spans="1:9" x14ac:dyDescent="0.35">
      <c r="A30" t="s">
        <v>41</v>
      </c>
      <c r="B30" s="18">
        <f>NORMSINV(1-B23)</f>
        <v>1.6448536269514715</v>
      </c>
      <c r="C30" s="3">
        <f>NORMSINV(1-B23/2)</f>
        <v>1.9599639845400536</v>
      </c>
      <c r="E30" s="12" t="s">
        <v>81</v>
      </c>
    </row>
    <row r="31" spans="1:9" x14ac:dyDescent="0.35">
      <c r="A31" t="s">
        <v>65</v>
      </c>
      <c r="B31" s="27">
        <f>B30-B25</f>
        <v>2.4864748605243863</v>
      </c>
      <c r="C31" s="5">
        <f>C30-B25</f>
        <v>2.8015852181129683</v>
      </c>
      <c r="E31" t="e">
        <f ca="1">FTEXT(B31)</f>
        <v>#NAME?</v>
      </c>
    </row>
    <row r="32" spans="1:9" x14ac:dyDescent="0.35">
      <c r="A32" t="s">
        <v>82</v>
      </c>
      <c r="B32" s="27">
        <f>(B31/B26)^2*(B21^2+C21^2/B27)</f>
        <v>56.275009827451044</v>
      </c>
      <c r="C32" s="5">
        <f>(C31/B26)^2*(B21^2+C21^2/B27)</f>
        <v>71.442247537541945</v>
      </c>
      <c r="E32" t="e">
        <f ca="1">FTEXT(B32)</f>
        <v>#NAME?</v>
      </c>
      <c r="G32" s="3" t="e">
        <f ca="1">NORM2_SIZE(B26,B21,C21,B24,1)</f>
        <v>#NAME?</v>
      </c>
      <c r="I32" t="e">
        <f ca="1">FTEXT(G32)</f>
        <v>#NAME?</v>
      </c>
    </row>
    <row r="33" spans="1:9" x14ac:dyDescent="0.35">
      <c r="A33" t="s">
        <v>83</v>
      </c>
      <c r="B33" s="26">
        <f>B27*B32</f>
        <v>56.275009827451044</v>
      </c>
      <c r="C33" s="4">
        <f>B27*C32</f>
        <v>71.442247537541945</v>
      </c>
      <c r="E33" t="e">
        <f ca="1">FTEXT(B33)</f>
        <v>#NAME?</v>
      </c>
      <c r="G33" s="4" t="e">
        <f ca="1">NORM2_SIZE(B26,B21,C21)</f>
        <v>#NAME?</v>
      </c>
      <c r="I33" t="e">
        <f ca="1">FTEXT(G33)</f>
        <v>#NAME?</v>
      </c>
    </row>
    <row r="35" spans="1:9" x14ac:dyDescent="0.35">
      <c r="A35" t="s">
        <v>84</v>
      </c>
    </row>
    <row r="37" spans="1:9" x14ac:dyDescent="0.35">
      <c r="B37" t="s">
        <v>73</v>
      </c>
      <c r="C37" t="s">
        <v>74</v>
      </c>
    </row>
    <row r="38" spans="1:9" x14ac:dyDescent="0.35">
      <c r="A38" t="s">
        <v>75</v>
      </c>
      <c r="B38" s="15">
        <v>3.2</v>
      </c>
      <c r="C38" s="17">
        <v>3.2</v>
      </c>
    </row>
    <row r="39" spans="1:9" x14ac:dyDescent="0.35">
      <c r="A39" t="s">
        <v>83</v>
      </c>
      <c r="B39" s="26">
        <v>57</v>
      </c>
      <c r="C39" s="31">
        <v>72</v>
      </c>
    </row>
    <row r="41" spans="1:9" x14ac:dyDescent="0.35">
      <c r="A41" t="s">
        <v>6</v>
      </c>
      <c r="B41" s="3">
        <v>0.05</v>
      </c>
    </row>
    <row r="42" spans="1:9" x14ac:dyDescent="0.35">
      <c r="A42" t="s">
        <v>69</v>
      </c>
      <c r="B42" s="5">
        <v>0.8</v>
      </c>
    </row>
    <row r="43" spans="1:9" x14ac:dyDescent="0.35">
      <c r="A43" t="s">
        <v>43</v>
      </c>
      <c r="B43" s="5">
        <f>NORMSINV(1-B42)</f>
        <v>-0.84162123357291474</v>
      </c>
      <c r="E43" t="e">
        <f ca="1">FTEXT(B43)</f>
        <v>#NAME?</v>
      </c>
    </row>
    <row r="44" spans="1:9" x14ac:dyDescent="0.35">
      <c r="A44" t="s">
        <v>78</v>
      </c>
      <c r="B44" s="4">
        <v>1.5</v>
      </c>
    </row>
    <row r="45" spans="1:9" x14ac:dyDescent="0.35">
      <c r="E45" t="e">
        <f ca="1">FTEXT(B45)</f>
        <v>#NAME?</v>
      </c>
    </row>
    <row r="46" spans="1:9" x14ac:dyDescent="0.35">
      <c r="A46" t="s">
        <v>7</v>
      </c>
      <c r="B46" s="10" t="s">
        <v>66</v>
      </c>
      <c r="C46" s="10" t="s">
        <v>67</v>
      </c>
    </row>
    <row r="47" spans="1:9" x14ac:dyDescent="0.35">
      <c r="A47" t="s">
        <v>41</v>
      </c>
      <c r="B47" s="18">
        <f>NORMSINV(1-B41)</f>
        <v>1.6448536269514715</v>
      </c>
      <c r="C47" s="3">
        <f>NORMSINV(1-B41/2)</f>
        <v>1.9599639845400536</v>
      </c>
      <c r="E47" t="e">
        <f ca="1">FTEXT(B47)</f>
        <v>#NAME?</v>
      </c>
    </row>
    <row r="48" spans="1:9" x14ac:dyDescent="0.35">
      <c r="A48" t="s">
        <v>65</v>
      </c>
      <c r="B48" s="27">
        <f>B47-B43</f>
        <v>2.4864748605243863</v>
      </c>
      <c r="C48" s="5">
        <f>C47-B43</f>
        <v>2.8015852181129683</v>
      </c>
      <c r="E48" t="e">
        <f ca="1">FTEXT(B48)</f>
        <v>#NAME?</v>
      </c>
      <c r="G48" s="3" t="e">
        <f ca="1">NORM2_SIZE(B44,B38,C38,B42,1,B41,-B39)</f>
        <v>#NAME?</v>
      </c>
      <c r="I48" t="e">
        <f ca="1">FTEXT(G48)</f>
        <v>#NAME?</v>
      </c>
    </row>
    <row r="49" spans="1:9" x14ac:dyDescent="0.35">
      <c r="A49" t="s">
        <v>82</v>
      </c>
      <c r="B49" s="26">
        <f>B38^2/((B44/B48)^2-C38^2/B39)</f>
        <v>55.568230511195736</v>
      </c>
      <c r="C49" s="4">
        <f>B38^2/((B44/C48)^2-C38^2/C39)</f>
        <v>70.89306997711212</v>
      </c>
      <c r="E49" t="e">
        <f ca="1">FTEXT(B49)</f>
        <v>#NAME?</v>
      </c>
      <c r="G49" s="4" t="e">
        <f ca="1">NORM2_SIZE(B44,B38,C38,B42,2,B41,-C39)</f>
        <v>#NAME?</v>
      </c>
      <c r="I49" t="e">
        <f ca="1">FTEXT(G49)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</vt:lpstr>
      <vt:lpstr>Power Curve</vt:lpstr>
      <vt:lpstr>1 sample 1 tail</vt:lpstr>
      <vt:lpstr>1 sample 2 tails</vt:lpstr>
      <vt:lpstr>2 samples power</vt:lpstr>
      <vt:lpstr>2 samples effect and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2024-07-04T10:18:35Z</dcterms:created>
  <dcterms:modified xsi:type="dcterms:W3CDTF">2024-07-04T10:23:27Z</dcterms:modified>
</cp:coreProperties>
</file>