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E075B7CF-96EE-4696-8211-626306E0F7DB}" xr6:coauthVersionLast="47" xr6:coauthVersionMax="47" xr10:uidLastSave="{00000000-0000-0000-0000-000000000000}"/>
  <bookViews>
    <workbookView xWindow="-110" yWindow="-110" windowWidth="19420" windowHeight="10300" xr2:uid="{F20BB9EA-8163-4358-8F40-CC524C98FA77}"/>
  </bookViews>
  <sheets>
    <sheet name="Title" sheetId="6" r:id="rId1"/>
    <sheet name="Polychoric 1" sheetId="1" r:id="rId2"/>
    <sheet name="Polychoric 2" sheetId="2" r:id="rId3"/>
    <sheet name="Polychoric 3" sheetId="3" r:id="rId4"/>
    <sheet name="Polychoric 4" sheetId="4" r:id="rId5"/>
    <sheet name="Polychoric 5" sheetId="5" r:id="rId6"/>
  </sheets>
  <externalReferences>
    <externalReference r:id="rId7"/>
  </externalReferences>
  <definedNames>
    <definedName name="DataRange">#REF!</definedName>
    <definedName name="solver_adj" localSheetId="5" hidden="1">'Polychoric 5'!$M$11</definedName>
    <definedName name="solver_eng" localSheetId="5" hidden="1">1</definedName>
    <definedName name="solver_lhs1" localSheetId="5" hidden="1">'Polychoric 5'!$M$11</definedName>
    <definedName name="solver_lhs2" localSheetId="5" hidden="1">'Polychoric 5'!$M$11</definedName>
    <definedName name="solver_neg" localSheetId="5" hidden="1">2</definedName>
    <definedName name="solver_num" localSheetId="5" hidden="1">2</definedName>
    <definedName name="solver_opt" localSheetId="5" hidden="1">'Polychoric 5'!$M$14</definedName>
    <definedName name="solver_rel1" localSheetId="5" hidden="1">1</definedName>
    <definedName name="solver_rel2" localSheetId="5" hidden="1">3</definedName>
    <definedName name="solver_rhs1" localSheetId="5" hidden="1">1</definedName>
    <definedName name="solver_rhs2" localSheetId="5" hidden="1">-1</definedName>
    <definedName name="solver_typ" localSheetId="5" hidden="1">1</definedName>
    <definedName name="solver_val" localSheetId="5" hidden="1">0</definedName>
    <definedName name="solver_ver" localSheetId="5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5" l="1"/>
  <c r="T29" i="4"/>
  <c r="T26" i="4"/>
  <c r="T25" i="4"/>
  <c r="T24" i="4"/>
  <c r="T18" i="4"/>
  <c r="T17" i="4"/>
  <c r="T16" i="4"/>
  <c r="V15" i="4" a="1"/>
  <c r="V18" i="4" s="1"/>
  <c r="T15" i="4"/>
  <c r="T8" i="4"/>
  <c r="T7" i="4"/>
  <c r="T6" i="4"/>
  <c r="T5" i="4"/>
  <c r="J5" i="4"/>
  <c r="I9" i="4" s="1"/>
  <c r="F10" i="4" s="1"/>
  <c r="V4" i="4" a="1"/>
  <c r="W4" i="4" s="1"/>
  <c r="L6" i="3"/>
  <c r="K6" i="3"/>
  <c r="L5" i="3"/>
  <c r="K5" i="3"/>
  <c r="L6" i="2"/>
  <c r="K6" i="2"/>
  <c r="L5" i="2"/>
  <c r="K5" i="2"/>
  <c r="L41" i="1"/>
  <c r="L37" i="1"/>
  <c r="L33" i="1"/>
  <c r="L29" i="1"/>
  <c r="L25" i="1"/>
  <c r="L20" i="1"/>
  <c r="L16" i="1"/>
  <c r="L12" i="1"/>
  <c r="L8" i="1"/>
  <c r="L4" i="1"/>
  <c r="J9" i="5"/>
  <c r="K8" i="5"/>
  <c r="J8" i="5"/>
  <c r="I8" i="5"/>
  <c r="H8" i="5"/>
  <c r="G8" i="5"/>
  <c r="K7" i="5"/>
  <c r="J7" i="5"/>
  <c r="I7" i="5"/>
  <c r="H7" i="5"/>
  <c r="H9" i="5" s="1"/>
  <c r="G7" i="5"/>
  <c r="D7" i="5"/>
  <c r="C7" i="5"/>
  <c r="B7" i="5"/>
  <c r="E7" i="5" s="1"/>
  <c r="J6" i="5"/>
  <c r="I6" i="5"/>
  <c r="I9" i="5" s="1"/>
  <c r="H6" i="5"/>
  <c r="G6" i="5"/>
  <c r="E6" i="5"/>
  <c r="J5" i="5"/>
  <c r="I5" i="5"/>
  <c r="H5" i="5"/>
  <c r="G5" i="5"/>
  <c r="E5" i="5"/>
  <c r="E4" i="5"/>
  <c r="R25" i="4"/>
  <c r="R24" i="4"/>
  <c r="R26" i="4" s="1"/>
  <c r="R28" i="4" s="1"/>
  <c r="R16" i="4"/>
  <c r="R15" i="4"/>
  <c r="D6" i="4"/>
  <c r="B9" i="4" s="1"/>
  <c r="J6" i="4" s="1"/>
  <c r="C6" i="4"/>
  <c r="B6" i="4"/>
  <c r="R5" i="4"/>
  <c r="R7" i="4" s="1"/>
  <c r="D5" i="4"/>
  <c r="D4" i="4"/>
  <c r="F4" i="4" s="1"/>
  <c r="K5" i="4" s="1"/>
  <c r="L10" i="3"/>
  <c r="L7" i="3"/>
  <c r="K7" i="3"/>
  <c r="D7" i="3"/>
  <c r="C7" i="3"/>
  <c r="B7" i="3"/>
  <c r="E7" i="3" s="1"/>
  <c r="M6" i="3"/>
  <c r="E6" i="3"/>
  <c r="M5" i="3"/>
  <c r="E5" i="3"/>
  <c r="E4" i="3"/>
  <c r="D7" i="2"/>
  <c r="C7" i="2"/>
  <c r="B7" i="2"/>
  <c r="E6" i="2"/>
  <c r="E5" i="2"/>
  <c r="E4" i="2"/>
  <c r="C42" i="1"/>
  <c r="C41" i="1" s="1"/>
  <c r="G41" i="1" s="1"/>
  <c r="G42" i="1" s="1"/>
  <c r="B41" i="1"/>
  <c r="I41" i="1" s="1"/>
  <c r="I42" i="1" s="1"/>
  <c r="C38" i="1"/>
  <c r="G37" i="1"/>
  <c r="G38" i="1" s="1"/>
  <c r="C37" i="1"/>
  <c r="B37" i="1"/>
  <c r="I37" i="1" s="1"/>
  <c r="I38" i="1" s="1"/>
  <c r="C34" i="1"/>
  <c r="C33" i="1"/>
  <c r="B33" i="1"/>
  <c r="I33" i="1" s="1"/>
  <c r="I34" i="1" s="1"/>
  <c r="C30" i="1"/>
  <c r="C29" i="1" s="1"/>
  <c r="B29" i="1"/>
  <c r="I29" i="1" s="1"/>
  <c r="I30" i="1" s="1"/>
  <c r="C26" i="1"/>
  <c r="G25" i="1"/>
  <c r="G26" i="1" s="1"/>
  <c r="C25" i="1"/>
  <c r="B25" i="1"/>
  <c r="I25" i="1" s="1"/>
  <c r="I26" i="1" s="1"/>
  <c r="C21" i="1"/>
  <c r="C20" i="1"/>
  <c r="B20" i="1"/>
  <c r="I20" i="1" s="1"/>
  <c r="I21" i="1" s="1"/>
  <c r="C17" i="1"/>
  <c r="C16" i="1" s="1"/>
  <c r="B16" i="1"/>
  <c r="G16" i="1" s="1"/>
  <c r="G17" i="1" s="1"/>
  <c r="U7" i="1" s="1"/>
  <c r="U9" i="1" s="1"/>
  <c r="U13" i="1"/>
  <c r="T13" i="1"/>
  <c r="C13" i="1"/>
  <c r="T12" i="1"/>
  <c r="B12" i="1"/>
  <c r="T11" i="1"/>
  <c r="T10" i="1"/>
  <c r="T9" i="1"/>
  <c r="C9" i="1"/>
  <c r="G8" i="1"/>
  <c r="G9" i="1" s="1"/>
  <c r="U5" i="1" s="1"/>
  <c r="U11" i="1" s="1"/>
  <c r="C8" i="1"/>
  <c r="B8" i="1"/>
  <c r="I8" i="1" s="1"/>
  <c r="I9" i="1" s="1"/>
  <c r="C5" i="1"/>
  <c r="C4" i="1" s="1"/>
  <c r="S4" i="1"/>
  <c r="S5" i="1" s="1"/>
  <c r="S6" i="1" s="1"/>
  <c r="S7" i="1" s="1"/>
  <c r="S8" i="1" s="1"/>
  <c r="S9" i="1" s="1"/>
  <c r="S10" i="1" s="1"/>
  <c r="S11" i="1" s="1"/>
  <c r="S12" i="1" s="1"/>
  <c r="S13" i="1" s="1"/>
  <c r="B4" i="1"/>
  <c r="I4" i="1" s="1"/>
  <c r="I5" i="1" s="1"/>
  <c r="W6" i="4" l="1"/>
  <c r="V7" i="4"/>
  <c r="W19" i="4"/>
  <c r="V20" i="4"/>
  <c r="W8" i="4"/>
  <c r="W18" i="4"/>
  <c r="V19" i="4"/>
  <c r="W7" i="4"/>
  <c r="V8" i="4"/>
  <c r="J11" i="2"/>
  <c r="V4" i="4"/>
  <c r="V5" i="4"/>
  <c r="W5" i="4"/>
  <c r="V6" i="4"/>
  <c r="V15" i="4"/>
  <c r="W15" i="4"/>
  <c r="V9" i="4"/>
  <c r="W16" i="4"/>
  <c r="W20" i="4"/>
  <c r="V16" i="4"/>
  <c r="W9" i="4"/>
  <c r="V17" i="4"/>
  <c r="W17" i="4"/>
  <c r="K11" i="2"/>
  <c r="K11" i="3"/>
  <c r="L12" i="3"/>
  <c r="I10" i="4"/>
  <c r="J12" i="3"/>
  <c r="K12" i="3"/>
  <c r="J11" i="3"/>
  <c r="K10" i="3"/>
  <c r="K9" i="5"/>
  <c r="J9" i="4"/>
  <c r="J10" i="4"/>
  <c r="R6" i="4"/>
  <c r="K6" i="5"/>
  <c r="G4" i="1"/>
  <c r="G5" i="1" s="1"/>
  <c r="U4" i="1" s="1"/>
  <c r="U12" i="1" s="1"/>
  <c r="G29" i="1"/>
  <c r="G30" i="1" s="1"/>
  <c r="J10" i="2"/>
  <c r="G12" i="2" s="1"/>
  <c r="K10" i="2"/>
  <c r="J10" i="3"/>
  <c r="G12" i="3" s="1"/>
  <c r="I16" i="1"/>
  <c r="I17" i="1" s="1"/>
  <c r="L11" i="3"/>
  <c r="G20" i="1"/>
  <c r="G21" i="1" s="1"/>
  <c r="G33" i="1"/>
  <c r="G34" i="1" s="1"/>
  <c r="E7" i="2"/>
  <c r="C9" i="2" s="1"/>
  <c r="L7" i="2" s="1"/>
  <c r="C12" i="1"/>
  <c r="G12" i="1" s="1"/>
  <c r="G13" i="1" s="1"/>
  <c r="U6" i="1" s="1"/>
  <c r="U10" i="1" s="1"/>
  <c r="R27" i="4"/>
  <c r="R29" i="4" s="1"/>
  <c r="R17" i="4" s="1"/>
  <c r="R18" i="4" l="1"/>
  <c r="R19" i="4" s="1"/>
  <c r="R21" i="4"/>
  <c r="R22" i="4"/>
  <c r="M7" i="5"/>
  <c r="I11" i="5"/>
  <c r="H11" i="5"/>
  <c r="M6" i="5"/>
  <c r="R8" i="4"/>
  <c r="R9" i="4" s="1"/>
  <c r="R11" i="4"/>
  <c r="R10" i="4"/>
  <c r="G5" i="2"/>
  <c r="M6" i="2" s="1"/>
  <c r="G4" i="2"/>
  <c r="M5" i="2" s="1"/>
  <c r="L10" i="2" s="1"/>
  <c r="B9" i="2"/>
  <c r="K7" i="2" s="1"/>
  <c r="J12" i="2" s="1"/>
  <c r="I12" i="1"/>
  <c r="I13" i="1" s="1"/>
  <c r="L12" i="2" l="1"/>
  <c r="L11" i="2"/>
  <c r="K12" i="2"/>
</calcChain>
</file>

<file path=xl/sharedStrings.xml><?xml version="1.0" encoding="utf-8"?>
<sst xmlns="http://schemas.openxmlformats.org/spreadsheetml/2006/main" count="187" uniqueCount="50">
  <si>
    <t>Polychoric Correlation</t>
  </si>
  <si>
    <t>a</t>
  </si>
  <si>
    <t>r</t>
  </si>
  <si>
    <t>r*</t>
  </si>
  <si>
    <t>y=0</t>
  </si>
  <si>
    <t>y=1</t>
  </si>
  <si>
    <t>x=0</t>
  </si>
  <si>
    <t>α</t>
  </si>
  <si>
    <t>15-a</t>
  </si>
  <si>
    <t>10+a</t>
  </si>
  <si>
    <t>x=1</t>
  </si>
  <si>
    <t>ρ</t>
  </si>
  <si>
    <t>10-a</t>
  </si>
  <si>
    <t>y=2</t>
  </si>
  <si>
    <t>d</t>
  </si>
  <si>
    <t>x=2</t>
  </si>
  <si>
    <t>c</t>
  </si>
  <si>
    <t>LL</t>
  </si>
  <si>
    <t>Tetrachoric Correlation</t>
  </si>
  <si>
    <t>Estimate 1</t>
  </si>
  <si>
    <t>γ</t>
  </si>
  <si>
    <t>s.e.</t>
  </si>
  <si>
    <t>z</t>
  </si>
  <si>
    <t>p-value</t>
  </si>
  <si>
    <t>=2*(1-NORM.S.DIST(R7,TRUE))</t>
  </si>
  <si>
    <t>lower</t>
  </si>
  <si>
    <t>=R5-NORM.S.INV(1-R9/2)*R6</t>
  </si>
  <si>
    <t>upper</t>
  </si>
  <si>
    <t>=R5+NORM.S.INV(1-R9/2)*R6</t>
  </si>
  <si>
    <t>Estimate 2</t>
  </si>
  <si>
    <t>δ</t>
  </si>
  <si>
    <t>=2*(1-NORM.S.DIST(R18,TRUE))</t>
  </si>
  <si>
    <t>=R16-NORM.S.INV(1-R20/2)*R17</t>
  </si>
  <si>
    <t>=R16+NORM.S.INV(1-R20/2)*R17</t>
  </si>
  <si>
    <t>n</t>
  </si>
  <si>
    <t>p0</t>
  </si>
  <si>
    <t>p1</t>
  </si>
  <si>
    <t>h0</t>
  </si>
  <si>
    <t>=NORM.S.DIST(NORM.S.INV(R25),FALSE)</t>
  </si>
  <si>
    <t>h1</t>
  </si>
  <si>
    <t>=NORM.S.DIST(NORM.S.INV(R26),FALSE)</t>
  </si>
  <si>
    <t>se</t>
  </si>
  <si>
    <t>x cutoffs</t>
  </si>
  <si>
    <t>rho</t>
  </si>
  <si>
    <t>y cutoffs</t>
  </si>
  <si>
    <t>converge</t>
  </si>
  <si>
    <t>yes</t>
  </si>
  <si>
    <t>Real Statistics Using Excel</t>
  </si>
  <si>
    <t>Updated</t>
  </si>
  <si>
    <t>Copyright © 2013 - 2024 Charles Zaiontz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</si>
</sst>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/>
    <xf numFmtId="0" fontId="0" fillId="0" borderId="4" xfId="0" applyBorder="1" applyAlignment="1">
      <alignment horizontal="center"/>
    </xf>
    <xf numFmtId="0" fontId="0" fillId="0" borderId="5" xfId="0" quotePrefix="1" applyBorder="1" applyAlignment="1">
      <alignment horizontal="center"/>
    </xf>
    <xf numFmtId="16" fontId="0" fillId="0" borderId="5" xfId="0" quotePrefix="1" applyNumberFormat="1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6" xfId="0" applyNumberFormat="1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5" xfId="0" applyBorder="1"/>
    <xf numFmtId="0" fontId="0" fillId="0" borderId="9" xfId="0" applyBorder="1" applyAlignment="1">
      <alignment horizontal="right"/>
    </xf>
    <xf numFmtId="0" fontId="0" fillId="0" borderId="10" xfId="0" applyBorder="1"/>
    <xf numFmtId="0" fontId="0" fillId="0" borderId="4" xfId="0" applyBorder="1" applyAlignment="1">
      <alignment horizontal="right"/>
    </xf>
    <xf numFmtId="0" fontId="0" fillId="0" borderId="6" xfId="0" applyBorder="1"/>
    <xf numFmtId="0" fontId="0" fillId="0" borderId="5" xfId="0" applyBorder="1"/>
    <xf numFmtId="0" fontId="0" fillId="0" borderId="0" xfId="0" quotePrefix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8" xfId="0" applyBorder="1" applyAlignment="1">
      <alignment horizontal="center"/>
    </xf>
    <xf numFmtId="15" fontId="0" fillId="0" borderId="0" xfId="0" applyNumberForma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8f5cd2f1f925cfd/Documenti/A%20Real%20Statistics%202020/Examples/Real%20Statistics%20Examples%20Correlation-Reliability%2015%20May%202021.xlsx" TargetMode="External"/><Relationship Id="rId1" Type="http://schemas.openxmlformats.org/officeDocument/2006/relationships/externalLinkPath" Target="/38f5cd2f1f925cfd/Documenti/A%20Real%20Statistics%202020/Examples/Real%20Statistics%20Examples%20Correlation-Reliability%2015%20May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Cov"/>
      <sheetName val="Corr"/>
      <sheetName val="Corr A"/>
      <sheetName val="Corr B"/>
      <sheetName val="Scatter"/>
      <sheetName val="Scatter 1"/>
      <sheetName val="Scatter 2"/>
      <sheetName val="Corr 0"/>
      <sheetName val="Corr 0a"/>
      <sheetName val="Corr 0b"/>
      <sheetName val="Corr 1"/>
      <sheetName val="Corr 1a"/>
      <sheetName val="Corr 2"/>
      <sheetName val="Corr 3"/>
      <sheetName val="Corr 3a"/>
      <sheetName val="Corr 3b"/>
      <sheetName val="Corr 4"/>
      <sheetName val="Corr 5"/>
      <sheetName val="Corr Power"/>
      <sheetName val="2 Corr"/>
      <sheetName val="2 Corr Dep 1"/>
      <sheetName val="2 Corr Dep 2"/>
      <sheetName val="2 Corr Dep 3"/>
      <sheetName val="Corr and T"/>
      <sheetName val="Corr and Chi-sq"/>
      <sheetName val="Biserial"/>
      <sheetName val="Spearman Rho 1"/>
      <sheetName val="Spearman Rho 1a"/>
      <sheetName val="Spearman Rho 2"/>
      <sheetName val="Spearman Rho 2a"/>
      <sheetName val="Spearman Rho 3"/>
      <sheetName val="Kendall's Tau"/>
      <sheetName val="Kendall Tau 1"/>
      <sheetName val="Kendall Tau 2"/>
      <sheetName val="Kendall Tau 3"/>
      <sheetName val="Box-Cox 1"/>
      <sheetName val="Box-Cox 2"/>
      <sheetName val="Box-Cox 3"/>
      <sheetName val="Polychoric 1"/>
      <sheetName val="Polychoric 2"/>
      <sheetName val="Polychoric 3"/>
      <sheetName val="Polychoric 4"/>
      <sheetName val="Polychoric 5"/>
      <sheetName val="OChisq"/>
      <sheetName val="OChiSq 1"/>
      <sheetName val="OChisq 2"/>
      <sheetName val="Pearson Table"/>
      <sheetName val="Sp Rho Table"/>
      <sheetName val="Ken Tau Table"/>
      <sheetName val="Split-half"/>
      <sheetName val="Split-half 1"/>
      <sheetName val="Split-half 2"/>
      <sheetName val="Split-half 3"/>
      <sheetName val="Split-half 4"/>
      <sheetName val="KRF20"/>
      <sheetName val="Cronbach"/>
      <sheetName val="Cronbach 1"/>
      <sheetName val="Cronbach 2"/>
      <sheetName val="Cronbach 3"/>
      <sheetName val="Cronbach 4"/>
      <sheetName val="Cronbach 5"/>
      <sheetName val="Kappa"/>
      <sheetName val=" Kappa A"/>
      <sheetName val="Kappa 0"/>
      <sheetName val="Kappa 1"/>
      <sheetName val="FKappa"/>
      <sheetName val="Kendall W"/>
      <sheetName val="Kendall W 1"/>
      <sheetName val="Krip cat"/>
      <sheetName val="Krip ser"/>
      <sheetName val="Krip ord"/>
      <sheetName val="Krip int"/>
      <sheetName val="Krip ratio"/>
      <sheetName val="K rating"/>
      <sheetName val="K summary"/>
      <sheetName val="Gwet cat"/>
      <sheetName val="Gwet int"/>
      <sheetName val="Gwet"/>
      <sheetName val="Bland"/>
      <sheetName val="Bland 1"/>
      <sheetName val="Lin"/>
      <sheetName val="Item"/>
      <sheetName val="Rasch A"/>
      <sheetName val="Rasch B"/>
      <sheetName val="Rasch C"/>
      <sheetName val="Rasch D"/>
      <sheetName val="Rasch E"/>
      <sheetName val="Rasch F"/>
      <sheetName val="Rasch G"/>
      <sheetName val="PROX"/>
      <sheetName val="UC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A7CD2-55CE-4486-861D-0329D1F3D48C}"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47</v>
      </c>
    </row>
    <row r="2" spans="1:13" x14ac:dyDescent="0.35">
      <c r="A2" t="s">
        <v>0</v>
      </c>
    </row>
    <row r="4" spans="1:13" x14ac:dyDescent="0.35">
      <c r="A4" t="s">
        <v>48</v>
      </c>
      <c r="B4" s="48">
        <v>45501</v>
      </c>
    </row>
    <row r="6" spans="1:13" x14ac:dyDescent="0.35">
      <c r="A6" s="49" t="s">
        <v>49</v>
      </c>
    </row>
    <row r="10" spans="1:13" ht="18.5" x14ac:dyDescent="0.45">
      <c r="M10" s="5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F39C9-0885-4656-91B9-E1A2B3471579}">
  <dimension ref="A1:U43"/>
  <sheetViews>
    <sheetView workbookViewId="0"/>
  </sheetViews>
  <sheetFormatPr defaultRowHeight="14.5" x14ac:dyDescent="0.35"/>
  <cols>
    <col min="1" max="1" width="7.1796875" customWidth="1"/>
    <col min="2" max="4" width="7" customWidth="1"/>
    <col min="5" max="5" width="5" customWidth="1"/>
    <col min="6" max="6" width="4.7265625" customWidth="1"/>
    <col min="8" max="8" width="3.81640625" customWidth="1"/>
    <col min="9" max="9" width="12" bestFit="1" customWidth="1"/>
    <col min="10" max="10" width="4.26953125" customWidth="1"/>
    <col min="11" max="11" width="4.453125" customWidth="1"/>
    <col min="13" max="13" width="5.7265625" customWidth="1"/>
    <col min="14" max="14" width="6.26953125" customWidth="1"/>
    <col min="17" max="17" width="5.453125" customWidth="1"/>
    <col min="18" max="18" width="5" customWidth="1"/>
    <col min="19" max="19" width="4.54296875" customWidth="1"/>
  </cols>
  <sheetData>
    <row r="1" spans="1:21" x14ac:dyDescent="0.35">
      <c r="A1" s="1" t="s">
        <v>0</v>
      </c>
    </row>
    <row r="2" spans="1:21" x14ac:dyDescent="0.35">
      <c r="S2" s="2" t="s">
        <v>1</v>
      </c>
      <c r="T2" s="2" t="s">
        <v>2</v>
      </c>
      <c r="U2" s="2" t="s">
        <v>3</v>
      </c>
    </row>
    <row r="3" spans="1:21" x14ac:dyDescent="0.35">
      <c r="A3" s="3"/>
      <c r="B3" s="3" t="s">
        <v>4</v>
      </c>
      <c r="C3" s="3" t="s">
        <v>5</v>
      </c>
      <c r="O3" s="3" t="s">
        <v>4</v>
      </c>
      <c r="P3" s="3" t="s">
        <v>5</v>
      </c>
      <c r="S3" s="3">
        <v>0</v>
      </c>
      <c r="T3" s="4">
        <v>0.70710678118654757</v>
      </c>
      <c r="U3" s="4">
        <v>1</v>
      </c>
    </row>
    <row r="4" spans="1:21" x14ac:dyDescent="0.35">
      <c r="A4" s="3" t="s">
        <v>6</v>
      </c>
      <c r="B4" s="5">
        <f>B6-B5</f>
        <v>14</v>
      </c>
      <c r="C4" s="6">
        <f>C6-C5</f>
        <v>6</v>
      </c>
      <c r="D4" s="3">
        <v>20</v>
      </c>
      <c r="E4" s="3"/>
      <c r="F4" s="7" t="s">
        <v>7</v>
      </c>
      <c r="G4">
        <f>(B4*C5/(B5*C4))^(PI()/4)</f>
        <v>10.926186410477953</v>
      </c>
      <c r="I4">
        <f>1+SQRT(B4*C5/B5/C4)</f>
        <v>5.5825756949558398</v>
      </c>
      <c r="K4" t="s">
        <v>2</v>
      </c>
      <c r="L4" t="e">
        <f ca="1">SQRT(CHI_STAT(B4:C5)/D6)</f>
        <v>#NAME?</v>
      </c>
      <c r="N4" s="3" t="s">
        <v>6</v>
      </c>
      <c r="O4" s="5" t="s">
        <v>8</v>
      </c>
      <c r="P4" s="6" t="s">
        <v>9</v>
      </c>
      <c r="Q4" s="3">
        <v>25</v>
      </c>
      <c r="S4" s="3">
        <f>S3+1</f>
        <v>1</v>
      </c>
      <c r="T4" s="4">
        <v>0.56568542494923812</v>
      </c>
      <c r="U4" s="4">
        <f>G5</f>
        <v>0.83230179948865579</v>
      </c>
    </row>
    <row r="5" spans="1:21" x14ac:dyDescent="0.35">
      <c r="A5" s="3" t="s">
        <v>10</v>
      </c>
      <c r="B5" s="8">
        <v>1</v>
      </c>
      <c r="C5" s="9">
        <f>D5-B5</f>
        <v>9</v>
      </c>
      <c r="D5" s="3">
        <v>10</v>
      </c>
      <c r="E5" s="3"/>
      <c r="F5" s="7" t="s">
        <v>11</v>
      </c>
      <c r="G5">
        <f>(G4-1)/(G4+1)</f>
        <v>0.83230179948865579</v>
      </c>
      <c r="I5">
        <f>COS(PI()/I4)</f>
        <v>0.84579132094238862</v>
      </c>
      <c r="N5" s="3" t="s">
        <v>10</v>
      </c>
      <c r="O5" s="8" t="s">
        <v>1</v>
      </c>
      <c r="P5" s="10" t="s">
        <v>12</v>
      </c>
      <c r="Q5" s="3">
        <v>10</v>
      </c>
      <c r="S5" s="3">
        <f t="shared" ref="S5:S13" si="0">S4+1</f>
        <v>2</v>
      </c>
      <c r="T5" s="4">
        <v>0.42426406871192857</v>
      </c>
      <c r="U5" s="4">
        <f>G9</f>
        <v>0.65698628326893949</v>
      </c>
    </row>
    <row r="6" spans="1:21" x14ac:dyDescent="0.35">
      <c r="B6" s="3">
        <v>15</v>
      </c>
      <c r="C6" s="3">
        <v>15</v>
      </c>
      <c r="D6" s="3">
        <v>30</v>
      </c>
      <c r="E6" s="3"/>
      <c r="O6" s="3">
        <v>15</v>
      </c>
      <c r="P6" s="3">
        <v>20</v>
      </c>
      <c r="Q6" s="3">
        <v>35</v>
      </c>
      <c r="S6" s="3">
        <f t="shared" si="0"/>
        <v>3</v>
      </c>
      <c r="T6" s="4">
        <v>0.28284271247461906</v>
      </c>
      <c r="U6" s="4">
        <f>G13</f>
        <v>0.45576977697665788</v>
      </c>
    </row>
    <row r="7" spans="1:21" x14ac:dyDescent="0.35">
      <c r="A7" s="3"/>
      <c r="B7" s="3" t="s">
        <v>4</v>
      </c>
      <c r="C7" s="3" t="s">
        <v>5</v>
      </c>
      <c r="S7" s="3">
        <f t="shared" si="0"/>
        <v>4</v>
      </c>
      <c r="T7" s="4">
        <v>0.14142135623730953</v>
      </c>
      <c r="U7" s="4">
        <f>G17</f>
        <v>0.2336331705265132</v>
      </c>
    </row>
    <row r="8" spans="1:21" x14ac:dyDescent="0.35">
      <c r="A8" s="3" t="s">
        <v>6</v>
      </c>
      <c r="B8" s="5">
        <f>B10-B9</f>
        <v>13</v>
      </c>
      <c r="C8" s="6">
        <f>C10-C9</f>
        <v>7</v>
      </c>
      <c r="D8" s="3">
        <v>20</v>
      </c>
      <c r="F8" s="7" t="s">
        <v>7</v>
      </c>
      <c r="G8">
        <f>(B8*C9/(B9*C8))^(PI()/4)</f>
        <v>4.8306706188315429</v>
      </c>
      <c r="I8">
        <f>1+SQRT(B8*C9/B9/C8)</f>
        <v>3.7255405754769875</v>
      </c>
      <c r="K8" t="s">
        <v>2</v>
      </c>
      <c r="L8" t="e">
        <f ca="1">SQRT(CHI_STAT(B8:C9)/D10)</f>
        <v>#NAME?</v>
      </c>
      <c r="S8" s="3">
        <f t="shared" si="0"/>
        <v>5</v>
      </c>
      <c r="T8" s="4">
        <v>0</v>
      </c>
      <c r="U8" s="4">
        <v>0</v>
      </c>
    </row>
    <row r="9" spans="1:21" x14ac:dyDescent="0.35">
      <c r="A9" s="3" t="s">
        <v>10</v>
      </c>
      <c r="B9" s="8">
        <v>2</v>
      </c>
      <c r="C9" s="9">
        <f>D9-B9</f>
        <v>8</v>
      </c>
      <c r="D9" s="3">
        <v>10</v>
      </c>
      <c r="F9" s="7" t="s">
        <v>11</v>
      </c>
      <c r="G9">
        <f>(G8-1)/(G8+1)</f>
        <v>0.65698628326893949</v>
      </c>
      <c r="I9">
        <f>COS(PI()/I8)</f>
        <v>0.66503308829169494</v>
      </c>
      <c r="S9" s="3">
        <f t="shared" si="0"/>
        <v>6</v>
      </c>
      <c r="T9" s="4">
        <f>-T7</f>
        <v>-0.14142135623730953</v>
      </c>
      <c r="U9" s="4">
        <f>-U7</f>
        <v>-0.2336331705265132</v>
      </c>
    </row>
    <row r="10" spans="1:21" x14ac:dyDescent="0.35">
      <c r="B10" s="3">
        <v>15</v>
      </c>
      <c r="C10" s="3">
        <v>15</v>
      </c>
      <c r="D10" s="3">
        <v>30</v>
      </c>
      <c r="S10" s="3">
        <f t="shared" si="0"/>
        <v>7</v>
      </c>
      <c r="T10" s="4">
        <f>-T6</f>
        <v>-0.28284271247461906</v>
      </c>
      <c r="U10" s="4">
        <f>-U6</f>
        <v>-0.45576977697665788</v>
      </c>
    </row>
    <row r="11" spans="1:21" x14ac:dyDescent="0.35">
      <c r="A11" s="3"/>
      <c r="B11" s="3" t="s">
        <v>4</v>
      </c>
      <c r="C11" s="3" t="s">
        <v>5</v>
      </c>
      <c r="S11" s="3">
        <f t="shared" si="0"/>
        <v>8</v>
      </c>
      <c r="T11" s="4">
        <f>-T5</f>
        <v>-0.42426406871192857</v>
      </c>
      <c r="U11" s="4">
        <f>-U5</f>
        <v>-0.65698628326893949</v>
      </c>
    </row>
    <row r="12" spans="1:21" x14ac:dyDescent="0.35">
      <c r="A12" s="3" t="s">
        <v>6</v>
      </c>
      <c r="B12" s="5">
        <f>B14-B13</f>
        <v>12</v>
      </c>
      <c r="C12" s="6">
        <f>C14-C13</f>
        <v>8</v>
      </c>
      <c r="D12" s="3">
        <v>20</v>
      </c>
      <c r="F12" s="7" t="s">
        <v>7</v>
      </c>
      <c r="G12">
        <f>(B12*C13/(B13*C12))^(PI()/4)</f>
        <v>2.6749153490401061</v>
      </c>
      <c r="I12">
        <f>1+SQRT(B12*C13/B13/C12)</f>
        <v>2.8708286933869704</v>
      </c>
      <c r="K12" t="s">
        <v>2</v>
      </c>
      <c r="L12" t="e">
        <f ca="1">SQRT(CHI_STAT(B12:C13)/D14)</f>
        <v>#NAME?</v>
      </c>
      <c r="S12" s="3">
        <f t="shared" si="0"/>
        <v>9</v>
      </c>
      <c r="T12" s="4">
        <f>-T4</f>
        <v>-0.56568542494923812</v>
      </c>
      <c r="U12" s="4">
        <f>-U4</f>
        <v>-0.83230179948865579</v>
      </c>
    </row>
    <row r="13" spans="1:21" x14ac:dyDescent="0.35">
      <c r="A13" s="3" t="s">
        <v>10</v>
      </c>
      <c r="B13" s="8">
        <v>3</v>
      </c>
      <c r="C13" s="9">
        <f>D13-B13</f>
        <v>7</v>
      </c>
      <c r="D13" s="3">
        <v>10</v>
      </c>
      <c r="F13" s="7" t="s">
        <v>11</v>
      </c>
      <c r="G13">
        <f>(G12-1)/(G12+1)</f>
        <v>0.45576977697665788</v>
      </c>
      <c r="I13">
        <f>COS(PI()/I12)</f>
        <v>0.4586547357623979</v>
      </c>
      <c r="S13" s="11">
        <f t="shared" si="0"/>
        <v>10</v>
      </c>
      <c r="T13" s="12">
        <f>-T3</f>
        <v>-0.70710678118654757</v>
      </c>
      <c r="U13" s="12">
        <f>-U3</f>
        <v>-1</v>
      </c>
    </row>
    <row r="14" spans="1:21" x14ac:dyDescent="0.35">
      <c r="B14" s="3">
        <v>15</v>
      </c>
      <c r="C14" s="3">
        <v>15</v>
      </c>
      <c r="D14" s="3">
        <v>30</v>
      </c>
    </row>
    <row r="15" spans="1:21" x14ac:dyDescent="0.35">
      <c r="A15" s="3"/>
      <c r="B15" s="3" t="s">
        <v>4</v>
      </c>
      <c r="C15" s="3" t="s">
        <v>5</v>
      </c>
    </row>
    <row r="16" spans="1:21" x14ac:dyDescent="0.35">
      <c r="A16" s="3" t="s">
        <v>6</v>
      </c>
      <c r="B16" s="5">
        <f>B18-B17</f>
        <v>11</v>
      </c>
      <c r="C16" s="6">
        <f>C18-C17</f>
        <v>9</v>
      </c>
      <c r="D16" s="3">
        <v>20</v>
      </c>
      <c r="F16" s="7" t="s">
        <v>7</v>
      </c>
      <c r="G16">
        <f>(B16*C17/(B17*C16))^(PI()/4)</f>
        <v>1.6097162913145002</v>
      </c>
      <c r="I16">
        <f>1+SQRT(B16*C17/B17/C16)</f>
        <v>2.35400640077266</v>
      </c>
      <c r="K16" t="s">
        <v>2</v>
      </c>
      <c r="L16" t="e">
        <f ca="1">SQRT(CHI_STAT(B16:C17)/D18)</f>
        <v>#NAME?</v>
      </c>
    </row>
    <row r="17" spans="1:12" x14ac:dyDescent="0.35">
      <c r="A17" s="3" t="s">
        <v>10</v>
      </c>
      <c r="B17" s="8">
        <v>4</v>
      </c>
      <c r="C17" s="9">
        <f>D17-B17</f>
        <v>6</v>
      </c>
      <c r="D17" s="3">
        <v>10</v>
      </c>
      <c r="F17" s="7" t="s">
        <v>11</v>
      </c>
      <c r="G17">
        <f>(G16-1)/(G16+1)</f>
        <v>0.2336331705265132</v>
      </c>
      <c r="I17">
        <f>COS(PI()/I16)</f>
        <v>0.2340328156299197</v>
      </c>
    </row>
    <row r="18" spans="1:12" x14ac:dyDescent="0.35">
      <c r="B18" s="3">
        <v>15</v>
      </c>
      <c r="C18" s="3">
        <v>15</v>
      </c>
      <c r="D18" s="3">
        <v>30</v>
      </c>
    </row>
    <row r="19" spans="1:12" x14ac:dyDescent="0.35">
      <c r="A19" s="3"/>
      <c r="B19" s="3" t="s">
        <v>4</v>
      </c>
      <c r="C19" s="3" t="s">
        <v>5</v>
      </c>
    </row>
    <row r="20" spans="1:12" x14ac:dyDescent="0.35">
      <c r="A20" s="3" t="s">
        <v>6</v>
      </c>
      <c r="B20" s="5">
        <f>B22-B21</f>
        <v>10</v>
      </c>
      <c r="C20" s="6">
        <f>C22-C21</f>
        <v>10</v>
      </c>
      <c r="D20" s="3">
        <v>20</v>
      </c>
      <c r="F20" s="7" t="s">
        <v>7</v>
      </c>
      <c r="G20">
        <f>(B20*C21/(B21*C20))^(PI()/4)</f>
        <v>1</v>
      </c>
      <c r="I20">
        <f>1+SQRT(B20*C21/B21/C20)</f>
        <v>2</v>
      </c>
      <c r="K20" t="s">
        <v>2</v>
      </c>
      <c r="L20" t="e">
        <f ca="1">SQRT(CHI_STAT(B20:C21)/D22)</f>
        <v>#NAME?</v>
      </c>
    </row>
    <row r="21" spans="1:12" x14ac:dyDescent="0.35">
      <c r="A21" s="3" t="s">
        <v>10</v>
      </c>
      <c r="B21" s="8">
        <v>5</v>
      </c>
      <c r="C21" s="9">
        <f>D21-B21</f>
        <v>5</v>
      </c>
      <c r="D21" s="3">
        <v>10</v>
      </c>
      <c r="F21" s="7" t="s">
        <v>11</v>
      </c>
      <c r="G21">
        <f>(G20-1)/(G20+1)</f>
        <v>0</v>
      </c>
      <c r="I21">
        <f>COS(PI()/I20)</f>
        <v>6.1257422745431001E-17</v>
      </c>
    </row>
    <row r="22" spans="1:12" x14ac:dyDescent="0.35">
      <c r="B22" s="3">
        <v>15</v>
      </c>
      <c r="C22" s="3">
        <v>15</v>
      </c>
      <c r="D22" s="3">
        <v>30</v>
      </c>
    </row>
    <row r="24" spans="1:12" x14ac:dyDescent="0.35">
      <c r="A24" s="3"/>
      <c r="B24" s="3" t="s">
        <v>4</v>
      </c>
      <c r="C24" s="3" t="s">
        <v>5</v>
      </c>
    </row>
    <row r="25" spans="1:12" x14ac:dyDescent="0.35">
      <c r="A25" s="3" t="s">
        <v>6</v>
      </c>
      <c r="B25" s="5">
        <f>B27-B26</f>
        <v>9</v>
      </c>
      <c r="C25" s="6">
        <f>C27-C26</f>
        <v>11</v>
      </c>
      <c r="D25" s="3">
        <v>20</v>
      </c>
      <c r="E25" s="3"/>
      <c r="F25" s="7" t="s">
        <v>7</v>
      </c>
      <c r="G25">
        <f>(B25*C26/(B26*C25))^(PI()/4)</f>
        <v>0.62122748300161401</v>
      </c>
      <c r="I25">
        <f>1+SQRT(B25*C26/B26/C25)</f>
        <v>1.7385489458759964</v>
      </c>
      <c r="K25" t="s">
        <v>2</v>
      </c>
      <c r="L25" t="e">
        <f ca="1">SQRT(CHI_STAT(B25:C26)/D27)</f>
        <v>#NAME?</v>
      </c>
    </row>
    <row r="26" spans="1:12" x14ac:dyDescent="0.35">
      <c r="A26" s="3" t="s">
        <v>10</v>
      </c>
      <c r="B26" s="8">
        <v>6</v>
      </c>
      <c r="C26" s="9">
        <f>D26-B26</f>
        <v>4</v>
      </c>
      <c r="D26" s="3">
        <v>10</v>
      </c>
      <c r="E26" s="3"/>
      <c r="F26" s="7" t="s">
        <v>11</v>
      </c>
      <c r="G26">
        <f>(G25-1)/(G25+1)</f>
        <v>-0.23363317052651328</v>
      </c>
      <c r="I26">
        <f>COS(PI()/I25)</f>
        <v>-0.23403281562991959</v>
      </c>
    </row>
    <row r="27" spans="1:12" x14ac:dyDescent="0.35">
      <c r="B27" s="3">
        <v>15</v>
      </c>
      <c r="C27" s="3">
        <v>15</v>
      </c>
      <c r="D27" s="3">
        <v>30</v>
      </c>
      <c r="E27" s="3"/>
    </row>
    <row r="28" spans="1:12" x14ac:dyDescent="0.35">
      <c r="A28" s="3"/>
      <c r="B28" s="3" t="s">
        <v>4</v>
      </c>
      <c r="C28" s="3" t="s">
        <v>5</v>
      </c>
    </row>
    <row r="29" spans="1:12" x14ac:dyDescent="0.35">
      <c r="A29" s="3" t="s">
        <v>6</v>
      </c>
      <c r="B29" s="5">
        <f>B31-B30</f>
        <v>8</v>
      </c>
      <c r="C29" s="6">
        <f>C31-C30</f>
        <v>12</v>
      </c>
      <c r="D29" s="3">
        <v>20</v>
      </c>
      <c r="F29" s="7" t="s">
        <v>7</v>
      </c>
      <c r="G29">
        <f>(B29*C30/(B30*C29))^(PI()/4)</f>
        <v>0.37384360606359007</v>
      </c>
      <c r="I29">
        <f>1+SQRT(B29*C30/B30/C29)</f>
        <v>1.5345224838248488</v>
      </c>
      <c r="K29" t="s">
        <v>2</v>
      </c>
      <c r="L29" t="e">
        <f ca="1">SQRT(CHI_STAT(B29:C30)/D31)</f>
        <v>#NAME?</v>
      </c>
    </row>
    <row r="30" spans="1:12" x14ac:dyDescent="0.35">
      <c r="A30" s="3" t="s">
        <v>10</v>
      </c>
      <c r="B30" s="8">
        <v>7</v>
      </c>
      <c r="C30" s="9">
        <f>D30-B30</f>
        <v>3</v>
      </c>
      <c r="D30" s="3">
        <v>10</v>
      </c>
      <c r="F30" s="7" t="s">
        <v>11</v>
      </c>
      <c r="G30">
        <f>(G29-1)/(G29+1)</f>
        <v>-0.45576977697665788</v>
      </c>
      <c r="I30">
        <f>COS(PI()/I29)</f>
        <v>-0.45865473576239779</v>
      </c>
    </row>
    <row r="31" spans="1:12" x14ac:dyDescent="0.35">
      <c r="B31" s="3">
        <v>15</v>
      </c>
      <c r="C31" s="3">
        <v>15</v>
      </c>
      <c r="D31" s="3">
        <v>30</v>
      </c>
    </row>
    <row r="32" spans="1:12" x14ac:dyDescent="0.35">
      <c r="A32" s="3"/>
      <c r="B32" s="3" t="s">
        <v>4</v>
      </c>
      <c r="C32" s="3" t="s">
        <v>5</v>
      </c>
    </row>
    <row r="33" spans="1:12" x14ac:dyDescent="0.35">
      <c r="A33" s="3" t="s">
        <v>6</v>
      </c>
      <c r="B33" s="5">
        <f>B35-B34</f>
        <v>7</v>
      </c>
      <c r="C33" s="6">
        <f>C35-C34</f>
        <v>13</v>
      </c>
      <c r="D33" s="3">
        <v>20</v>
      </c>
      <c r="F33" s="7" t="s">
        <v>7</v>
      </c>
      <c r="G33">
        <f>(B33*C34/(B34*C33))^(PI()/4)</f>
        <v>0.20701059519596951</v>
      </c>
      <c r="I33">
        <f>1+SQRT(B33*C34/B34/C33)</f>
        <v>1.3668996928526713</v>
      </c>
      <c r="K33" t="s">
        <v>2</v>
      </c>
      <c r="L33" t="e">
        <f ca="1">SQRT(CHI_STAT(B33:C34)/D35)</f>
        <v>#NAME?</v>
      </c>
    </row>
    <row r="34" spans="1:12" x14ac:dyDescent="0.35">
      <c r="A34" s="3" t="s">
        <v>10</v>
      </c>
      <c r="B34" s="8">
        <v>8</v>
      </c>
      <c r="C34" s="9">
        <f>D34-B34</f>
        <v>2</v>
      </c>
      <c r="D34" s="3">
        <v>10</v>
      </c>
      <c r="F34" s="7" t="s">
        <v>11</v>
      </c>
      <c r="G34">
        <f>(G33-1)/(G33+1)</f>
        <v>-0.65698628326893949</v>
      </c>
      <c r="I34">
        <f>COS(PI()/I33)</f>
        <v>-0.66503308829169483</v>
      </c>
    </row>
    <row r="35" spans="1:12" x14ac:dyDescent="0.35">
      <c r="B35" s="3">
        <v>15</v>
      </c>
      <c r="C35" s="3">
        <v>15</v>
      </c>
      <c r="D35" s="3">
        <v>30</v>
      </c>
    </row>
    <row r="36" spans="1:12" x14ac:dyDescent="0.35">
      <c r="A36" s="3"/>
      <c r="B36" s="3" t="s">
        <v>4</v>
      </c>
      <c r="C36" s="3" t="s">
        <v>5</v>
      </c>
    </row>
    <row r="37" spans="1:12" x14ac:dyDescent="0.35">
      <c r="A37" s="3" t="s">
        <v>6</v>
      </c>
      <c r="B37" s="5">
        <f>B39-B38</f>
        <v>6</v>
      </c>
      <c r="C37" s="6">
        <f>C39-C38</f>
        <v>14</v>
      </c>
      <c r="D37" s="3">
        <v>20</v>
      </c>
      <c r="F37" s="7" t="s">
        <v>7</v>
      </c>
      <c r="G37">
        <f>(B37*C38/(B38*C37))^(PI()/4)</f>
        <v>9.1523241726960081E-2</v>
      </c>
      <c r="I37">
        <f>1+SQRT(B37*C38/B38/C37)</f>
        <v>1.2182178902359924</v>
      </c>
      <c r="K37" t="s">
        <v>2</v>
      </c>
      <c r="L37" t="e">
        <f ca="1">SQRT(CHI_STAT(B37:C38)/D39)</f>
        <v>#NAME?</v>
      </c>
    </row>
    <row r="38" spans="1:12" x14ac:dyDescent="0.35">
      <c r="A38" s="3" t="s">
        <v>10</v>
      </c>
      <c r="B38" s="8">
        <v>9</v>
      </c>
      <c r="C38" s="9">
        <f>D38-B38</f>
        <v>1</v>
      </c>
      <c r="D38" s="3">
        <v>10</v>
      </c>
      <c r="F38" s="7" t="s">
        <v>11</v>
      </c>
      <c r="G38">
        <f>(G37-1)/(G37+1)</f>
        <v>-0.8323017994886559</v>
      </c>
      <c r="I38">
        <f>COS(PI()/I37)</f>
        <v>-0.84579132094238874</v>
      </c>
    </row>
    <row r="39" spans="1:12" x14ac:dyDescent="0.35">
      <c r="B39" s="3">
        <v>15</v>
      </c>
      <c r="C39" s="3">
        <v>15</v>
      </c>
      <c r="D39" s="3">
        <v>30</v>
      </c>
    </row>
    <row r="40" spans="1:12" x14ac:dyDescent="0.35">
      <c r="A40" s="3"/>
      <c r="B40" s="3" t="s">
        <v>4</v>
      </c>
      <c r="C40" s="3" t="s">
        <v>5</v>
      </c>
    </row>
    <row r="41" spans="1:12" x14ac:dyDescent="0.35">
      <c r="A41" s="3" t="s">
        <v>6</v>
      </c>
      <c r="B41" s="5">
        <f>B43-B42</f>
        <v>5</v>
      </c>
      <c r="C41" s="6">
        <f>C43-C42</f>
        <v>15</v>
      </c>
      <c r="D41" s="3">
        <v>20</v>
      </c>
      <c r="F41" s="7" t="s">
        <v>7</v>
      </c>
      <c r="G41">
        <f>(B41*C42/(B42*C41))^(PI()/4)</f>
        <v>0</v>
      </c>
      <c r="I41">
        <f>1+SQRT(B41*C42/B42/C41)</f>
        <v>1</v>
      </c>
      <c r="K41" t="s">
        <v>2</v>
      </c>
      <c r="L41" t="e">
        <f ca="1">SQRT(CHI_STAT(B41:C42)/D43)</f>
        <v>#NAME?</v>
      </c>
    </row>
    <row r="42" spans="1:12" x14ac:dyDescent="0.35">
      <c r="A42" s="3" t="s">
        <v>10</v>
      </c>
      <c r="B42" s="8">
        <v>10</v>
      </c>
      <c r="C42" s="9">
        <f>D42-B42</f>
        <v>0</v>
      </c>
      <c r="D42" s="3">
        <v>10</v>
      </c>
      <c r="F42" s="7" t="s">
        <v>11</v>
      </c>
      <c r="G42">
        <f>(G41-1)/(G41+1)</f>
        <v>-1</v>
      </c>
      <c r="I42">
        <f>COS(PI()/I41)</f>
        <v>-1</v>
      </c>
    </row>
    <row r="43" spans="1:12" x14ac:dyDescent="0.35">
      <c r="B43" s="3">
        <v>15</v>
      </c>
      <c r="C43" s="3">
        <v>15</v>
      </c>
      <c r="D43" s="3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F58B4-8522-4A05-B610-7BD4FF21FA03}">
  <dimension ref="A1:M12"/>
  <sheetViews>
    <sheetView workbookViewId="0"/>
  </sheetViews>
  <sheetFormatPr defaultRowHeight="14.5" x14ac:dyDescent="0.35"/>
  <cols>
    <col min="1" max="1" width="5.26953125" customWidth="1"/>
    <col min="2" max="4" width="8.1796875" customWidth="1"/>
    <col min="5" max="5" width="5.7265625" customWidth="1"/>
    <col min="6" max="6" width="2.81640625" customWidth="1"/>
    <col min="7" max="7" width="10" customWidth="1"/>
    <col min="8" max="8" width="2.7265625" customWidth="1"/>
    <col min="9" max="9" width="5.26953125" customWidth="1"/>
    <col min="10" max="13" width="8.1796875" customWidth="1"/>
  </cols>
  <sheetData>
    <row r="1" spans="1:13" x14ac:dyDescent="0.35">
      <c r="A1" s="1" t="s">
        <v>0</v>
      </c>
    </row>
    <row r="3" spans="1:13" x14ac:dyDescent="0.35">
      <c r="A3" s="3"/>
      <c r="B3" s="3" t="s">
        <v>4</v>
      </c>
      <c r="C3" s="3" t="s">
        <v>5</v>
      </c>
      <c r="D3" s="3" t="s">
        <v>13</v>
      </c>
      <c r="E3" s="3"/>
      <c r="G3" s="3" t="s">
        <v>14</v>
      </c>
      <c r="I3" s="3"/>
      <c r="J3" s="3">
        <v>0</v>
      </c>
      <c r="K3" s="3">
        <v>1</v>
      </c>
      <c r="L3" s="3">
        <v>2</v>
      </c>
      <c r="M3" s="3">
        <v>3</v>
      </c>
    </row>
    <row r="4" spans="1:13" x14ac:dyDescent="0.35">
      <c r="A4" s="3" t="s">
        <v>6</v>
      </c>
      <c r="B4" s="5">
        <v>30</v>
      </c>
      <c r="C4" s="13">
        <v>13</v>
      </c>
      <c r="D4" s="6">
        <v>10</v>
      </c>
      <c r="E4" s="3">
        <f>SUM(B4:D4)</f>
        <v>53</v>
      </c>
      <c r="G4" s="14">
        <f>NORMSINV(E4/E7)</f>
        <v>-0.62800601443756987</v>
      </c>
      <c r="I4" s="3">
        <v>0</v>
      </c>
      <c r="J4" s="5">
        <v>0</v>
      </c>
      <c r="K4" s="13">
        <v>0</v>
      </c>
      <c r="L4" s="13">
        <v>0</v>
      </c>
      <c r="M4" s="6">
        <v>0</v>
      </c>
    </row>
    <row r="5" spans="1:13" x14ac:dyDescent="0.35">
      <c r="A5" s="3" t="s">
        <v>10</v>
      </c>
      <c r="B5" s="15">
        <v>12</v>
      </c>
      <c r="C5" s="3">
        <v>40</v>
      </c>
      <c r="D5" s="16">
        <v>23</v>
      </c>
      <c r="E5" s="3">
        <f>SUM(B5:D5)</f>
        <v>75</v>
      </c>
      <c r="G5" s="17">
        <f>NORMSINV((E4+E5)/E7)</f>
        <v>0.35845879325119384</v>
      </c>
      <c r="I5" s="3">
        <v>1</v>
      </c>
      <c r="J5" s="15">
        <v>0</v>
      </c>
      <c r="K5" s="3" t="e">
        <f ca="1">BNORMSDIST($G4,B$9,$G$9,TRUE)</f>
        <v>#NAME?</v>
      </c>
      <c r="L5" s="3" t="e">
        <f ca="1">BNORMSDIST($G4,C$9,$G$9,TRUE)</f>
        <v>#NAME?</v>
      </c>
      <c r="M5" s="16">
        <f>NORMSDIST(G4)</f>
        <v>0.2649999999999999</v>
      </c>
    </row>
    <row r="6" spans="1:13" x14ac:dyDescent="0.35">
      <c r="A6" s="3" t="s">
        <v>15</v>
      </c>
      <c r="B6" s="8">
        <v>20</v>
      </c>
      <c r="C6" s="11">
        <v>34</v>
      </c>
      <c r="D6" s="18">
        <v>18</v>
      </c>
      <c r="E6" s="3">
        <f>SUM(B6:D6)</f>
        <v>72</v>
      </c>
      <c r="I6" s="3">
        <v>2</v>
      </c>
      <c r="J6" s="15">
        <v>0</v>
      </c>
      <c r="K6" s="3" t="e">
        <f ca="1">BNORMSDIST($G5,B$9,$G$9,TRUE)</f>
        <v>#NAME?</v>
      </c>
      <c r="L6" s="3" t="e">
        <f ca="1">BNORMSDIST($G5,C$9,$G$9,TRUE)</f>
        <v>#NAME?</v>
      </c>
      <c r="M6" s="16">
        <f>NORMSDIST(G5)</f>
        <v>0.64000000000000012</v>
      </c>
    </row>
    <row r="7" spans="1:13" x14ac:dyDescent="0.35">
      <c r="A7" s="3"/>
      <c r="B7" s="3">
        <f>SUM(B4:B6)</f>
        <v>62</v>
      </c>
      <c r="C7" s="3">
        <f>SUM(C4:C6)</f>
        <v>87</v>
      </c>
      <c r="D7" s="3">
        <f>SUM(D4:D6)</f>
        <v>51</v>
      </c>
      <c r="E7" s="3">
        <f>SUM(B7:D7)</f>
        <v>200</v>
      </c>
      <c r="I7" s="3">
        <v>3</v>
      </c>
      <c r="J7" s="8">
        <v>0</v>
      </c>
      <c r="K7" s="11">
        <f>NORMSDIST(B9)</f>
        <v>0.30999999999999994</v>
      </c>
      <c r="L7" s="11">
        <f>NORMSDIST(C9)</f>
        <v>0.74500000000000011</v>
      </c>
      <c r="M7" s="18">
        <v>1</v>
      </c>
    </row>
    <row r="8" spans="1:13" x14ac:dyDescent="0.35">
      <c r="G8" s="19" t="s">
        <v>11</v>
      </c>
    </row>
    <row r="9" spans="1:13" x14ac:dyDescent="0.35">
      <c r="A9" s="3" t="s">
        <v>16</v>
      </c>
      <c r="B9" s="20">
        <f>NORMSINV(B7/E7)</f>
        <v>-0.49585034734745354</v>
      </c>
      <c r="C9" s="21">
        <f>NORMSINV((B7+C7)/E7)</f>
        <v>0.65883769273618775</v>
      </c>
      <c r="G9" s="22">
        <v>0.20306721505252001</v>
      </c>
      <c r="I9" s="3"/>
      <c r="J9" s="3" t="s">
        <v>4</v>
      </c>
      <c r="K9" s="3" t="s">
        <v>5</v>
      </c>
      <c r="L9" s="3" t="s">
        <v>13</v>
      </c>
    </row>
    <row r="10" spans="1:13" x14ac:dyDescent="0.35">
      <c r="I10" s="3" t="s">
        <v>6</v>
      </c>
      <c r="J10" s="5" t="e">
        <f ca="1">B4*LN(K5-K4-J5+J4)</f>
        <v>#NAME?</v>
      </c>
      <c r="K10" s="13" t="e">
        <f t="shared" ref="K10:L12" ca="1" si="0">C4*LN(L5-L4-K5+K4)</f>
        <v>#NAME?</v>
      </c>
      <c r="L10" s="6" t="e">
        <f t="shared" ca="1" si="0"/>
        <v>#NAME?</v>
      </c>
    </row>
    <row r="11" spans="1:13" x14ac:dyDescent="0.35">
      <c r="G11" s="3" t="s">
        <v>17</v>
      </c>
      <c r="I11" s="3" t="s">
        <v>10</v>
      </c>
      <c r="J11" s="15" t="e">
        <f ca="1">B5*LN(K6-K5-J6+J5)</f>
        <v>#NAME?</v>
      </c>
      <c r="K11" s="3" t="e">
        <f t="shared" ca="1" si="0"/>
        <v>#NAME?</v>
      </c>
      <c r="L11" s="16" t="e">
        <f t="shared" ca="1" si="0"/>
        <v>#NAME?</v>
      </c>
    </row>
    <row r="12" spans="1:13" x14ac:dyDescent="0.35">
      <c r="G12" s="22" t="e">
        <f ca="1">SUM(J10:L12)</f>
        <v>#NAME?</v>
      </c>
      <c r="I12" s="3" t="s">
        <v>15</v>
      </c>
      <c r="J12" s="8" t="e">
        <f ca="1">B6*LN(K7-K6-J7+J6)</f>
        <v>#NAME?</v>
      </c>
      <c r="K12" s="11" t="e">
        <f t="shared" ca="1" si="0"/>
        <v>#NAME?</v>
      </c>
      <c r="L12" s="18" t="e">
        <f t="shared" ca="1" si="0"/>
        <v>#NAME?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9AA65-31C1-4FFD-8C74-5B3AF27F6599}">
  <dimension ref="A1:M12"/>
  <sheetViews>
    <sheetView workbookViewId="0"/>
  </sheetViews>
  <sheetFormatPr defaultRowHeight="14.5" x14ac:dyDescent="0.35"/>
  <cols>
    <col min="1" max="1" width="5.26953125" customWidth="1"/>
    <col min="2" max="4" width="8.1796875" customWidth="1"/>
    <col min="5" max="5" width="5.7265625" customWidth="1"/>
    <col min="6" max="6" width="2.81640625" customWidth="1"/>
    <col min="7" max="7" width="10" customWidth="1"/>
    <col min="8" max="8" width="2.7265625" customWidth="1"/>
    <col min="9" max="9" width="5.26953125" customWidth="1"/>
    <col min="10" max="13" width="8.1796875" customWidth="1"/>
  </cols>
  <sheetData>
    <row r="1" spans="1:13" x14ac:dyDescent="0.35">
      <c r="A1" s="1" t="s">
        <v>0</v>
      </c>
    </row>
    <row r="3" spans="1:13" x14ac:dyDescent="0.35">
      <c r="A3" s="3"/>
      <c r="B3" s="3" t="s">
        <v>4</v>
      </c>
      <c r="C3" s="3" t="s">
        <v>5</v>
      </c>
      <c r="D3" s="3" t="s">
        <v>13</v>
      </c>
      <c r="E3" s="3"/>
      <c r="G3" s="3" t="s">
        <v>14</v>
      </c>
      <c r="I3" s="3"/>
      <c r="J3" s="3">
        <v>0</v>
      </c>
      <c r="K3" s="3">
        <v>1</v>
      </c>
      <c r="L3" s="3">
        <v>2</v>
      </c>
      <c r="M3" s="3">
        <v>3</v>
      </c>
    </row>
    <row r="4" spans="1:13" x14ac:dyDescent="0.35">
      <c r="A4" s="3" t="s">
        <v>6</v>
      </c>
      <c r="B4" s="5">
        <v>30</v>
      </c>
      <c r="C4" s="13">
        <v>13</v>
      </c>
      <c r="D4" s="6">
        <v>10</v>
      </c>
      <c r="E4" s="3">
        <f>SUM(B4:D4)</f>
        <v>53</v>
      </c>
      <c r="G4" s="14">
        <v>-0.62312060795998125</v>
      </c>
      <c r="I4" s="3">
        <v>0</v>
      </c>
      <c r="J4" s="5">
        <v>0</v>
      </c>
      <c r="K4" s="13">
        <v>0</v>
      </c>
      <c r="L4" s="13">
        <v>0</v>
      </c>
      <c r="M4" s="6">
        <v>0</v>
      </c>
    </row>
    <row r="5" spans="1:13" x14ac:dyDescent="0.35">
      <c r="A5" s="3" t="s">
        <v>10</v>
      </c>
      <c r="B5" s="15">
        <v>12</v>
      </c>
      <c r="C5" s="3">
        <v>40</v>
      </c>
      <c r="D5" s="16">
        <v>23</v>
      </c>
      <c r="E5" s="3">
        <f>SUM(B5:D5)</f>
        <v>75</v>
      </c>
      <c r="G5" s="17">
        <v>0.36399197188778887</v>
      </c>
      <c r="I5" s="3">
        <v>1</v>
      </c>
      <c r="J5" s="15">
        <v>0</v>
      </c>
      <c r="K5" s="3" t="e">
        <f ca="1">BNORMSDIST($G4,B$9,$G$9,TRUE)</f>
        <v>#NAME?</v>
      </c>
      <c r="L5" s="3" t="e">
        <f ca="1">BNORMSDIST($G4,C$9,$G$9,TRUE)</f>
        <v>#NAME?</v>
      </c>
      <c r="M5" s="16">
        <f>NORMSDIST(G4)</f>
        <v>0.26660263415872121</v>
      </c>
    </row>
    <row r="6" spans="1:13" x14ac:dyDescent="0.35">
      <c r="A6" s="3" t="s">
        <v>15</v>
      </c>
      <c r="B6" s="8">
        <v>20</v>
      </c>
      <c r="C6" s="11">
        <v>34</v>
      </c>
      <c r="D6" s="18">
        <v>18</v>
      </c>
      <c r="E6" s="3">
        <f>SUM(B6:D6)</f>
        <v>72</v>
      </c>
      <c r="I6" s="3">
        <v>2</v>
      </c>
      <c r="J6" s="15">
        <v>0</v>
      </c>
      <c r="K6" s="3" t="e">
        <f ca="1">BNORMSDIST($G5,B$9,$G$9,TRUE)</f>
        <v>#NAME?</v>
      </c>
      <c r="L6" s="3" t="e">
        <f ca="1">BNORMSDIST($G5,C$9,$G$9,TRUE)</f>
        <v>#NAME?</v>
      </c>
      <c r="M6" s="16">
        <f>NORMSDIST(G5)</f>
        <v>0.64206799785236224</v>
      </c>
    </row>
    <row r="7" spans="1:13" x14ac:dyDescent="0.35">
      <c r="A7" s="3"/>
      <c r="B7" s="3">
        <f>SUM(B4:B6)</f>
        <v>62</v>
      </c>
      <c r="C7" s="3">
        <f>SUM(C4:C6)</f>
        <v>87</v>
      </c>
      <c r="D7" s="3">
        <f>SUM(D4:D6)</f>
        <v>51</v>
      </c>
      <c r="E7" s="3">
        <f>SUM(B7:D7)</f>
        <v>200</v>
      </c>
      <c r="I7" s="3">
        <v>3</v>
      </c>
      <c r="J7" s="8">
        <v>0</v>
      </c>
      <c r="K7" s="11">
        <f>NORMSDIST(B9)</f>
        <v>0.31135309178736126</v>
      </c>
      <c r="L7" s="11">
        <f>NORMSDIST(C9)</f>
        <v>0.74568315423644127</v>
      </c>
      <c r="M7" s="18">
        <v>1</v>
      </c>
    </row>
    <row r="8" spans="1:13" x14ac:dyDescent="0.35">
      <c r="G8" s="19" t="s">
        <v>11</v>
      </c>
    </row>
    <row r="9" spans="1:13" x14ac:dyDescent="0.35">
      <c r="A9" s="3" t="s">
        <v>16</v>
      </c>
      <c r="B9" s="20">
        <v>-0.49201861573746342</v>
      </c>
      <c r="C9" s="21">
        <v>0.66096666521677028</v>
      </c>
      <c r="G9" s="22">
        <v>0.20335786218207819</v>
      </c>
      <c r="I9" s="3"/>
      <c r="J9" s="3" t="s">
        <v>4</v>
      </c>
      <c r="K9" s="3" t="s">
        <v>5</v>
      </c>
      <c r="L9" s="3" t="s">
        <v>13</v>
      </c>
    </row>
    <row r="10" spans="1:13" x14ac:dyDescent="0.35">
      <c r="I10" s="3" t="s">
        <v>6</v>
      </c>
      <c r="J10" s="5" t="e">
        <f ca="1">B4*LN(K5-K4-J5+J4)</f>
        <v>#NAME?</v>
      </c>
      <c r="K10" s="13" t="e">
        <f t="shared" ref="K10:L12" ca="1" si="0">C4*LN(L5-L4-K5+K4)</f>
        <v>#NAME?</v>
      </c>
      <c r="L10" s="6" t="e">
        <f t="shared" ca="1" si="0"/>
        <v>#NAME?</v>
      </c>
    </row>
    <row r="11" spans="1:13" x14ac:dyDescent="0.35">
      <c r="G11" s="3" t="s">
        <v>17</v>
      </c>
      <c r="I11" s="3" t="s">
        <v>10</v>
      </c>
      <c r="J11" s="15" t="e">
        <f ca="1">B5*LN(K6-K5-J6+J5)</f>
        <v>#NAME?</v>
      </c>
      <c r="K11" s="3" t="e">
        <f t="shared" ca="1" si="0"/>
        <v>#NAME?</v>
      </c>
      <c r="L11" s="16" t="e">
        <f t="shared" ca="1" si="0"/>
        <v>#NAME?</v>
      </c>
    </row>
    <row r="12" spans="1:13" x14ac:dyDescent="0.35">
      <c r="G12" s="22" t="e">
        <f ca="1">SUM(J10:L12)</f>
        <v>#NAME?</v>
      </c>
      <c r="I12" s="3" t="s">
        <v>15</v>
      </c>
      <c r="J12" s="8" t="e">
        <f ca="1">B6*LN(K7-K6-J7+J6)</f>
        <v>#NAME?</v>
      </c>
      <c r="K12" s="11" t="e">
        <f t="shared" ca="1" si="0"/>
        <v>#NAME?</v>
      </c>
      <c r="L12" s="18" t="e">
        <f t="shared" ca="1" si="0"/>
        <v>#NAME?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83400-BF88-45B8-AAC9-B832E45E4AC0}">
  <dimension ref="A1:W29"/>
  <sheetViews>
    <sheetView workbookViewId="0"/>
  </sheetViews>
  <sheetFormatPr defaultRowHeight="14.5" x14ac:dyDescent="0.35"/>
  <cols>
    <col min="1" max="1" width="5.26953125" customWidth="1"/>
    <col min="4" max="4" width="7.26953125" customWidth="1"/>
    <col min="5" max="5" width="4.26953125" customWidth="1"/>
    <col min="6" max="6" width="10.26953125" customWidth="1"/>
    <col min="7" max="7" width="4.453125" customWidth="1"/>
    <col min="13" max="13" width="6.1796875" customWidth="1"/>
    <col min="14" max="15" width="6.7265625" customWidth="1"/>
    <col min="16" max="16" width="4.54296875" customWidth="1"/>
    <col min="17" max="17" width="8.1796875" customWidth="1"/>
    <col min="19" max="19" width="2.54296875" customWidth="1"/>
    <col min="20" max="20" width="48.7265625" customWidth="1"/>
    <col min="21" max="21" width="4" customWidth="1"/>
  </cols>
  <sheetData>
    <row r="1" spans="1:23" x14ac:dyDescent="0.35">
      <c r="A1" s="1" t="s">
        <v>18</v>
      </c>
    </row>
    <row r="2" spans="1:23" x14ac:dyDescent="0.35">
      <c r="Q2" t="s">
        <v>19</v>
      </c>
    </row>
    <row r="3" spans="1:23" x14ac:dyDescent="0.35">
      <c r="A3" s="3"/>
      <c r="B3" s="3" t="s">
        <v>4</v>
      </c>
      <c r="C3" s="3" t="s">
        <v>5</v>
      </c>
      <c r="E3" s="3"/>
      <c r="F3" s="3" t="s">
        <v>14</v>
      </c>
      <c r="H3" s="3"/>
      <c r="I3" s="23">
        <v>0</v>
      </c>
      <c r="J3" s="23">
        <v>1</v>
      </c>
      <c r="K3" s="23">
        <v>2</v>
      </c>
    </row>
    <row r="4" spans="1:23" x14ac:dyDescent="0.35">
      <c r="A4" s="3" t="s">
        <v>6</v>
      </c>
      <c r="B4" s="5">
        <v>13</v>
      </c>
      <c r="C4" s="6">
        <v>24</v>
      </c>
      <c r="D4" s="3">
        <f>SUM(B4:C4)</f>
        <v>37</v>
      </c>
      <c r="F4" s="22">
        <f>NORMSINV(D4/D6)</f>
        <v>-0.32197089018198838</v>
      </c>
      <c r="H4" s="3">
        <v>0</v>
      </c>
      <c r="I4" s="24">
        <v>0</v>
      </c>
      <c r="J4" s="25">
        <v>0</v>
      </c>
      <c r="K4" s="26">
        <v>0</v>
      </c>
      <c r="M4" s="3"/>
      <c r="N4" s="3" t="s">
        <v>4</v>
      </c>
      <c r="O4" s="3" t="s">
        <v>5</v>
      </c>
      <c r="Q4" s="7" t="s">
        <v>7</v>
      </c>
      <c r="R4" s="14">
        <v>0.05</v>
      </c>
      <c r="V4" t="e">
        <f t="array" aca="1" ref="V4:W9" ca="1">TCORREL(N5:O6,TRUE)</f>
        <v>#NAME?</v>
      </c>
      <c r="W4" s="14" t="e">
        <f ca="1"/>
        <v>#NAME?</v>
      </c>
    </row>
    <row r="5" spans="1:23" x14ac:dyDescent="0.35">
      <c r="A5" s="3" t="s">
        <v>10</v>
      </c>
      <c r="B5" s="8">
        <v>10</v>
      </c>
      <c r="C5" s="18">
        <v>52</v>
      </c>
      <c r="D5" s="3">
        <f>SUM(B5:C5)</f>
        <v>62</v>
      </c>
      <c r="H5" s="3">
        <v>1</v>
      </c>
      <c r="I5" s="28">
        <v>0</v>
      </c>
      <c r="J5" s="3" t="e">
        <f ca="1">BNORMSDIST($F4,B$9,$F$7,TRUE)</f>
        <v>#NAME?</v>
      </c>
      <c r="K5" s="29">
        <f>NORMSDIST(F4)</f>
        <v>0.3737373737373737</v>
      </c>
      <c r="M5" s="3" t="s">
        <v>6</v>
      </c>
      <c r="N5" s="5">
        <v>13</v>
      </c>
      <c r="O5" s="6">
        <v>24</v>
      </c>
      <c r="Q5" s="7" t="s">
        <v>20</v>
      </c>
      <c r="R5" s="27">
        <f>(N5*O6/(N6*O5))^(PI()/4)</f>
        <v>2.2553886977991766</v>
      </c>
      <c r="T5" t="e">
        <f ca="1">FTEXT(R5)</f>
        <v>#NAME?</v>
      </c>
      <c r="V5" t="e">
        <f ca="1"/>
        <v>#NAME?</v>
      </c>
      <c r="W5" s="27" t="e">
        <f ca="1"/>
        <v>#NAME?</v>
      </c>
    </row>
    <row r="6" spans="1:23" x14ac:dyDescent="0.35">
      <c r="A6" s="3"/>
      <c r="B6" s="3">
        <f>SUM(B4:B5)</f>
        <v>23</v>
      </c>
      <c r="C6" s="3">
        <f>SUM(C4:C5)</f>
        <v>76</v>
      </c>
      <c r="D6" s="3">
        <f>SUM(B6:C6)</f>
        <v>99</v>
      </c>
      <c r="F6" s="19" t="s">
        <v>11</v>
      </c>
      <c r="H6" s="3">
        <v>2</v>
      </c>
      <c r="I6" s="30">
        <v>0</v>
      </c>
      <c r="J6" s="31">
        <f>NORMSDIST(B9)</f>
        <v>0.23232323232323215</v>
      </c>
      <c r="K6" s="32">
        <v>1</v>
      </c>
      <c r="M6" s="3" t="s">
        <v>10</v>
      </c>
      <c r="N6" s="8">
        <v>10</v>
      </c>
      <c r="O6" s="18">
        <v>52</v>
      </c>
      <c r="Q6" s="7" t="s">
        <v>11</v>
      </c>
      <c r="R6" s="27">
        <f>(R5-1)/(R5+1)</f>
        <v>0.38563404076689489</v>
      </c>
      <c r="T6" t="e">
        <f ca="1">FTEXT(R6)</f>
        <v>#NAME?</v>
      </c>
      <c r="V6" t="e">
        <f ca="1"/>
        <v>#NAME?</v>
      </c>
      <c r="W6" s="27" t="e">
        <f ca="1"/>
        <v>#NAME?</v>
      </c>
    </row>
    <row r="7" spans="1:23" x14ac:dyDescent="0.35">
      <c r="A7" s="3"/>
      <c r="F7" s="22">
        <v>0.36429624338959593</v>
      </c>
      <c r="Q7" t="s">
        <v>21</v>
      </c>
      <c r="R7" s="27">
        <f>PI()*R5*SQRT(SUMPRODUCT(1/N5:O6))/(2*(1+R5)^2)</f>
        <v>0.16302726011749352</v>
      </c>
      <c r="T7" t="e">
        <f ca="1">FTEXT(R7)</f>
        <v>#NAME?</v>
      </c>
      <c r="V7" t="e">
        <f ca="1"/>
        <v>#NAME?</v>
      </c>
      <c r="W7" s="27" t="e">
        <f ca="1"/>
        <v>#NAME?</v>
      </c>
    </row>
    <row r="8" spans="1:23" x14ac:dyDescent="0.35">
      <c r="H8" s="3"/>
      <c r="I8" s="3" t="s">
        <v>4</v>
      </c>
      <c r="J8" s="3" t="s">
        <v>5</v>
      </c>
      <c r="Q8" t="s">
        <v>22</v>
      </c>
      <c r="R8" s="27">
        <f>R6/R7</f>
        <v>2.365457411778674</v>
      </c>
      <c r="T8" t="e">
        <f ca="1">FTEXT(R8)</f>
        <v>#NAME?</v>
      </c>
      <c r="U8" s="33"/>
      <c r="V8" t="e">
        <f ca="1"/>
        <v>#NAME?</v>
      </c>
      <c r="W8" s="27" t="e">
        <f ca="1"/>
        <v>#NAME?</v>
      </c>
    </row>
    <row r="9" spans="1:23" x14ac:dyDescent="0.35">
      <c r="A9" s="3" t="s">
        <v>16</v>
      </c>
      <c r="B9" s="22">
        <f>NORMSINV(B6/D6)</f>
        <v>-0.73121725112971703</v>
      </c>
      <c r="F9" s="3" t="s">
        <v>17</v>
      </c>
      <c r="H9" s="3" t="s">
        <v>6</v>
      </c>
      <c r="I9" s="5" t="e">
        <f ca="1">B4*LN(J5-J4-I5+I4)</f>
        <v>#NAME?</v>
      </c>
      <c r="J9" s="6" t="e">
        <f ca="1">C4*LN(K5-K4-J5+J4)</f>
        <v>#NAME?</v>
      </c>
      <c r="Q9" t="s">
        <v>23</v>
      </c>
      <c r="R9" s="27">
        <f>2*(1-NORMSDIST(R8))</f>
        <v>1.8007814315140092E-2</v>
      </c>
      <c r="T9" s="33" t="s">
        <v>24</v>
      </c>
      <c r="V9" t="e">
        <f ca="1"/>
        <v>#NAME?</v>
      </c>
      <c r="W9" s="17" t="e">
        <f ca="1"/>
        <v>#NAME?</v>
      </c>
    </row>
    <row r="10" spans="1:23" x14ac:dyDescent="0.35">
      <c r="F10" s="22" t="e">
        <f ca="1">SUM(I9:J10)</f>
        <v>#NAME?</v>
      </c>
      <c r="H10" s="3" t="s">
        <v>10</v>
      </c>
      <c r="I10" s="8" t="e">
        <f ca="1">B5*LN(J6-J5-I6+I5)</f>
        <v>#NAME?</v>
      </c>
      <c r="J10" s="18" t="e">
        <f ca="1">C5*LN(K6-K5-J6+J5)</f>
        <v>#NAME?</v>
      </c>
      <c r="Q10" t="s">
        <v>25</v>
      </c>
      <c r="R10" s="27">
        <f>R6-NORMSINV(1-R4/2)*R7</f>
        <v>6.6106482438364533E-2</v>
      </c>
      <c r="T10" s="33" t="s">
        <v>26</v>
      </c>
      <c r="U10" s="33"/>
    </row>
    <row r="11" spans="1:23" x14ac:dyDescent="0.35">
      <c r="Q11" t="s">
        <v>27</v>
      </c>
      <c r="R11" s="17">
        <f>R6+NORMSINV(1-R4/2)*R7</f>
        <v>0.7051615990954252</v>
      </c>
      <c r="T11" s="33" t="s">
        <v>28</v>
      </c>
      <c r="U11" s="33"/>
    </row>
    <row r="13" spans="1:23" x14ac:dyDescent="0.35">
      <c r="Q13" t="s">
        <v>29</v>
      </c>
    </row>
    <row r="15" spans="1:23" x14ac:dyDescent="0.35">
      <c r="M15" s="3"/>
      <c r="N15" s="3" t="s">
        <v>4</v>
      </c>
      <c r="O15" s="3" t="s">
        <v>5</v>
      </c>
      <c r="Q15" s="7" t="s">
        <v>30</v>
      </c>
      <c r="R15" s="14">
        <f>1+SQRT(N16*O17/N17/O16)</f>
        <v>2.6782927833565475</v>
      </c>
      <c r="T15" t="e">
        <f ca="1">FTEXT(R15)</f>
        <v>#NAME?</v>
      </c>
      <c r="V15" t="e">
        <f t="array" aca="1" ref="V15:W20" ca="1">TCORREL(N16:O17,TRUE,FALSE)</f>
        <v>#NAME?</v>
      </c>
      <c r="W15" s="14" t="e">
        <f ca="1"/>
        <v>#NAME?</v>
      </c>
    </row>
    <row r="16" spans="1:23" x14ac:dyDescent="0.35">
      <c r="M16" s="3" t="s">
        <v>6</v>
      </c>
      <c r="N16" s="5">
        <v>13</v>
      </c>
      <c r="O16" s="6">
        <v>24</v>
      </c>
      <c r="Q16" s="7" t="s">
        <v>11</v>
      </c>
      <c r="R16" s="27">
        <f>COS(PI()/R15)</f>
        <v>0.38740309545357382</v>
      </c>
      <c r="T16" t="e">
        <f ca="1">FTEXT(R16)</f>
        <v>#NAME?</v>
      </c>
      <c r="V16" t="e">
        <f ca="1"/>
        <v>#NAME?</v>
      </c>
      <c r="W16" s="27" t="e">
        <f ca="1"/>
        <v>#NAME?</v>
      </c>
    </row>
    <row r="17" spans="13:23" x14ac:dyDescent="0.35">
      <c r="M17" s="3" t="s">
        <v>10</v>
      </c>
      <c r="N17" s="8">
        <v>10</v>
      </c>
      <c r="O17" s="18">
        <v>52</v>
      </c>
      <c r="Q17" t="s">
        <v>21</v>
      </c>
      <c r="R17" s="27">
        <f>R29</f>
        <v>0.1775308875680412</v>
      </c>
      <c r="T17" t="e">
        <f ca="1">FTEXT(R17)</f>
        <v>#NAME?</v>
      </c>
      <c r="V17" t="e">
        <f ca="1"/>
        <v>#NAME?</v>
      </c>
      <c r="W17" s="27" t="e">
        <f ca="1"/>
        <v>#NAME?</v>
      </c>
    </row>
    <row r="18" spans="13:23" x14ac:dyDescent="0.35">
      <c r="Q18" t="s">
        <v>22</v>
      </c>
      <c r="R18" s="27">
        <f>R16/R17</f>
        <v>2.1821729207831293</v>
      </c>
      <c r="T18" t="e">
        <f ca="1">FTEXT(R18)</f>
        <v>#NAME?</v>
      </c>
      <c r="V18" t="e">
        <f ca="1"/>
        <v>#NAME?</v>
      </c>
      <c r="W18" s="27" t="e">
        <f ca="1"/>
        <v>#NAME?</v>
      </c>
    </row>
    <row r="19" spans="13:23" x14ac:dyDescent="0.35">
      <c r="Q19" t="s">
        <v>23</v>
      </c>
      <c r="R19" s="27">
        <f>2*(1-NORMSDIST(R18))</f>
        <v>2.9096773031264345E-2</v>
      </c>
      <c r="T19" s="33" t="s">
        <v>31</v>
      </c>
      <c r="U19" s="33"/>
      <c r="V19" t="e">
        <f ca="1"/>
        <v>#NAME?</v>
      </c>
      <c r="W19" s="27" t="e">
        <f ca="1"/>
        <v>#NAME?</v>
      </c>
    </row>
    <row r="20" spans="13:23" x14ac:dyDescent="0.35">
      <c r="Q20" s="7" t="s">
        <v>7</v>
      </c>
      <c r="R20" s="27">
        <v>0.05</v>
      </c>
      <c r="V20" t="e">
        <f ca="1"/>
        <v>#NAME?</v>
      </c>
      <c r="W20" s="17" t="e">
        <f ca="1"/>
        <v>#NAME?</v>
      </c>
    </row>
    <row r="21" spans="13:23" x14ac:dyDescent="0.35">
      <c r="Q21" t="s">
        <v>25</v>
      </c>
      <c r="R21" s="27">
        <f>R16-NORMSINV(1-R20/2)*R17</f>
        <v>3.9448949676783529E-2</v>
      </c>
      <c r="T21" s="33" t="s">
        <v>32</v>
      </c>
      <c r="U21" s="33"/>
    </row>
    <row r="22" spans="13:23" x14ac:dyDescent="0.35">
      <c r="Q22" t="s">
        <v>27</v>
      </c>
      <c r="R22" s="17">
        <f>R16+NORMSINV(1-R20/2)*R17</f>
        <v>0.73535724123036417</v>
      </c>
      <c r="T22" s="33" t="s">
        <v>33</v>
      </c>
      <c r="U22" s="33"/>
    </row>
    <row r="24" spans="13:23" x14ac:dyDescent="0.35">
      <c r="Q24" t="s">
        <v>34</v>
      </c>
      <c r="R24" s="14">
        <f>SUM(N16:O17)</f>
        <v>99</v>
      </c>
      <c r="T24" t="e">
        <f ca="1">FTEXT(R24)</f>
        <v>#NAME?</v>
      </c>
    </row>
    <row r="25" spans="13:23" x14ac:dyDescent="0.35">
      <c r="Q25" t="s">
        <v>35</v>
      </c>
      <c r="R25" s="27">
        <f>(N16+O16)/R24</f>
        <v>0.37373737373737376</v>
      </c>
      <c r="T25" t="e">
        <f ca="1">FTEXT(R25)</f>
        <v>#NAME?</v>
      </c>
    </row>
    <row r="26" spans="13:23" x14ac:dyDescent="0.35">
      <c r="Q26" t="s">
        <v>36</v>
      </c>
      <c r="R26" s="27">
        <f>(N16+N17)/R24</f>
        <v>0.23232323232323232</v>
      </c>
      <c r="T26" t="e">
        <f ca="1">FTEXT(R26)</f>
        <v>#NAME?</v>
      </c>
    </row>
    <row r="27" spans="13:23" x14ac:dyDescent="0.35">
      <c r="Q27" t="s">
        <v>37</v>
      </c>
      <c r="R27" s="27">
        <f>NORMDIST(NORMSINV(R25),0,1,FALSE)</f>
        <v>0.37879081701566131</v>
      </c>
      <c r="T27" s="33" t="s">
        <v>38</v>
      </c>
      <c r="U27" s="33"/>
    </row>
    <row r="28" spans="13:23" x14ac:dyDescent="0.35">
      <c r="Q28" t="s">
        <v>39</v>
      </c>
      <c r="R28" s="27">
        <f>NORMDIST(NORMSINV(R26),0,1,FALSE)</f>
        <v>0.30535572595657151</v>
      </c>
      <c r="T28" s="33" t="s">
        <v>40</v>
      </c>
      <c r="U28" s="33"/>
    </row>
    <row r="29" spans="13:23" x14ac:dyDescent="0.35">
      <c r="Q29" t="s">
        <v>41</v>
      </c>
      <c r="R29" s="17">
        <f>SQRT(R25*R26*(1-R25)*(1-R26)/R24)/(R27*R28)</f>
        <v>0.1775308875680412</v>
      </c>
      <c r="T29" t="e">
        <f ca="1">FTEXT(R29)</f>
        <v>#NAME?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C6FD3-5D43-4822-9F81-9DE7C700D63E}">
  <dimension ref="A1:M17"/>
  <sheetViews>
    <sheetView workbookViewId="0"/>
  </sheetViews>
  <sheetFormatPr defaultRowHeight="14.5" x14ac:dyDescent="0.35"/>
  <sheetData>
    <row r="1" spans="1:13" x14ac:dyDescent="0.35">
      <c r="A1" s="1" t="s">
        <v>0</v>
      </c>
    </row>
    <row r="3" spans="1:13" x14ac:dyDescent="0.35">
      <c r="A3" s="3"/>
      <c r="B3" s="3" t="s">
        <v>4</v>
      </c>
      <c r="C3" s="3" t="s">
        <v>5</v>
      </c>
      <c r="D3" s="3" t="s">
        <v>13</v>
      </c>
      <c r="E3" s="3"/>
      <c r="G3" t="s">
        <v>0</v>
      </c>
    </row>
    <row r="4" spans="1:13" x14ac:dyDescent="0.35">
      <c r="A4" s="3" t="s">
        <v>6</v>
      </c>
      <c r="B4" s="5">
        <v>30</v>
      </c>
      <c r="C4" s="13">
        <v>13</v>
      </c>
      <c r="D4" s="6">
        <v>10</v>
      </c>
      <c r="E4" s="3">
        <f>SUM(B4:D4)</f>
        <v>53</v>
      </c>
    </row>
    <row r="5" spans="1:13" x14ac:dyDescent="0.35">
      <c r="A5" s="3" t="s">
        <v>10</v>
      </c>
      <c r="B5" s="15">
        <v>12</v>
      </c>
      <c r="C5" s="3">
        <v>40</v>
      </c>
      <c r="D5" s="16">
        <v>23</v>
      </c>
      <c r="E5" s="3">
        <f>SUM(B5:D5)</f>
        <v>75</v>
      </c>
      <c r="G5" t="str">
        <f>IF(A3="","",A3)</f>
        <v/>
      </c>
      <c r="H5" s="23" t="str">
        <f t="shared" ref="H5:J8" si="0">B3</f>
        <v>y=0</v>
      </c>
      <c r="I5" s="23" t="str">
        <f t="shared" si="0"/>
        <v>y=1</v>
      </c>
      <c r="J5" s="23" t="str">
        <f t="shared" si="0"/>
        <v>y=2</v>
      </c>
      <c r="M5" t="s">
        <v>42</v>
      </c>
    </row>
    <row r="6" spans="1:13" x14ac:dyDescent="0.35">
      <c r="A6" s="3" t="s">
        <v>15</v>
      </c>
      <c r="B6" s="8">
        <v>20</v>
      </c>
      <c r="C6" s="11">
        <v>34</v>
      </c>
      <c r="D6" s="18">
        <v>18</v>
      </c>
      <c r="E6" s="3">
        <f>SUM(B6:D6)</f>
        <v>72</v>
      </c>
      <c r="G6" t="str">
        <f t="shared" ref="G6:G8" si="1">A4</f>
        <v>x=0</v>
      </c>
      <c r="H6" s="34">
        <f t="shared" si="0"/>
        <v>30</v>
      </c>
      <c r="I6" s="35">
        <f t="shared" si="0"/>
        <v>13</v>
      </c>
      <c r="J6" s="36">
        <f t="shared" si="0"/>
        <v>10</v>
      </c>
      <c r="K6">
        <f>SUM(H6:J6)</f>
        <v>53</v>
      </c>
      <c r="M6" s="37">
        <f>NORMSINV(SUM($K$6:K6)/$K$9)</f>
        <v>-0.62800601443756987</v>
      </c>
    </row>
    <row r="7" spans="1:13" x14ac:dyDescent="0.35">
      <c r="A7" s="3"/>
      <c r="B7" s="3">
        <f>SUM(B4:B6)</f>
        <v>62</v>
      </c>
      <c r="C7" s="3">
        <f>SUM(C4:C6)</f>
        <v>87</v>
      </c>
      <c r="D7" s="3">
        <f>SUM(D4:D6)</f>
        <v>51</v>
      </c>
      <c r="E7" s="3">
        <f>SUM(B7:D7)</f>
        <v>200</v>
      </c>
      <c r="G7" t="str">
        <f t="shared" si="1"/>
        <v>x=1</v>
      </c>
      <c r="H7" s="38">
        <f t="shared" si="0"/>
        <v>12</v>
      </c>
      <c r="I7">
        <f t="shared" si="0"/>
        <v>40</v>
      </c>
      <c r="J7" s="39">
        <f t="shared" si="0"/>
        <v>23</v>
      </c>
      <c r="K7">
        <f t="shared" ref="K7:K9" si="2">SUM(H7:J7)</f>
        <v>75</v>
      </c>
      <c r="M7" s="40">
        <f>NORMSINV(SUM($K$6:K7)/$K$9)</f>
        <v>0.35845879325119384</v>
      </c>
    </row>
    <row r="8" spans="1:13" x14ac:dyDescent="0.35">
      <c r="G8" t="str">
        <f t="shared" si="1"/>
        <v>x=2</v>
      </c>
      <c r="H8" s="41">
        <f t="shared" si="0"/>
        <v>20</v>
      </c>
      <c r="I8" s="42">
        <f t="shared" si="0"/>
        <v>34</v>
      </c>
      <c r="J8" s="43">
        <f t="shared" si="0"/>
        <v>18</v>
      </c>
      <c r="K8">
        <f t="shared" si="2"/>
        <v>72</v>
      </c>
    </row>
    <row r="9" spans="1:13" x14ac:dyDescent="0.35">
      <c r="H9">
        <f>SUM(H6:H8)</f>
        <v>62</v>
      </c>
      <c r="I9">
        <f t="shared" ref="I9:J9" si="3">SUM(I6:I8)</f>
        <v>87</v>
      </c>
      <c r="J9">
        <f t="shared" si="3"/>
        <v>51</v>
      </c>
      <c r="K9">
        <f t="shared" si="2"/>
        <v>200</v>
      </c>
    </row>
    <row r="10" spans="1:13" x14ac:dyDescent="0.35">
      <c r="M10" s="3" t="s">
        <v>43</v>
      </c>
    </row>
    <row r="11" spans="1:13" x14ac:dyDescent="0.35">
      <c r="G11" t="s">
        <v>44</v>
      </c>
      <c r="H11" s="44">
        <f>NORMSINV(SUM($H$9:H9)/$K$9)</f>
        <v>-0.49585034734745354</v>
      </c>
      <c r="I11" s="45">
        <f>NORMSINV(SUM($H$9:I9)/$K$9)</f>
        <v>0.65883769273618775</v>
      </c>
      <c r="M11" s="46">
        <v>0.20306696106422689</v>
      </c>
    </row>
    <row r="13" spans="1:13" x14ac:dyDescent="0.35">
      <c r="M13" s="3" t="s">
        <v>17</v>
      </c>
    </row>
    <row r="14" spans="1:13" x14ac:dyDescent="0.35">
      <c r="M14" s="46" t="e">
        <f ca="1">PolyChorLL(H6:J8,M11)</f>
        <v>#NAME?</v>
      </c>
    </row>
    <row r="16" spans="1:13" x14ac:dyDescent="0.35">
      <c r="M16" s="3" t="s">
        <v>45</v>
      </c>
    </row>
    <row r="17" spans="13:13" x14ac:dyDescent="0.35">
      <c r="M17" s="47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Title</vt:lpstr>
      <vt:lpstr>Polychoric 1</vt:lpstr>
      <vt:lpstr>Polychoric 2</vt:lpstr>
      <vt:lpstr>Polychoric 3</vt:lpstr>
      <vt:lpstr>Polychoric 4</vt:lpstr>
      <vt:lpstr>Polychoric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2024-07-28T08:05:49Z</dcterms:created>
  <dcterms:modified xsi:type="dcterms:W3CDTF">2024-07-28T08:09:52Z</dcterms:modified>
</cp:coreProperties>
</file>