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D2114CD-F2CD-4BF4-AE57-F5B1A9A320AF}" xr6:coauthVersionLast="47" xr6:coauthVersionMax="47" xr10:uidLastSave="{00000000-0000-0000-0000-000000000000}"/>
  <bookViews>
    <workbookView xWindow="-110" yWindow="-110" windowWidth="19420" windowHeight="10300" xr2:uid="{E0BF7420-4C2F-4F84-8B26-F685264B2351}"/>
  </bookViews>
  <sheets>
    <sheet name="Title" sheetId="2" r:id="rId1"/>
    <sheet name="1B+2W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" l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R25" i="1"/>
  <c r="Q25" i="1"/>
  <c r="R24" i="1"/>
  <c r="Q24" i="1"/>
  <c r="R23" i="1"/>
  <c r="Q23" i="1"/>
  <c r="R22" i="1"/>
  <c r="Q22" i="1"/>
  <c r="R21" i="1"/>
  <c r="Q21" i="1"/>
  <c r="V19" i="1"/>
  <c r="K18" i="1"/>
  <c r="K17" i="1"/>
  <c r="W16" i="1"/>
  <c r="M16" i="1"/>
  <c r="L16" i="1"/>
  <c r="L19" i="1" s="1"/>
  <c r="K16" i="1"/>
  <c r="W15" i="1"/>
  <c r="W18" i="1" s="1"/>
  <c r="R15" i="1"/>
  <c r="N15" i="1"/>
  <c r="N27" i="1" s="1"/>
  <c r="W14" i="1"/>
  <c r="W13" i="1"/>
  <c r="S13" i="1"/>
  <c r="R13" i="1"/>
  <c r="Q18" i="1" s="1"/>
  <c r="S18" i="1" s="1"/>
  <c r="Q13" i="1"/>
  <c r="R18" i="1" s="1"/>
  <c r="P13" i="1"/>
  <c r="O13" i="1"/>
  <c r="N13" i="1"/>
  <c r="M18" i="1" s="1"/>
  <c r="M13" i="1"/>
  <c r="L18" i="1" s="1"/>
  <c r="L13" i="1"/>
  <c r="K13" i="1"/>
  <c r="S12" i="1"/>
  <c r="R12" i="1"/>
  <c r="O17" i="1" s="1"/>
  <c r="Q12" i="1"/>
  <c r="P12" i="1"/>
  <c r="N17" i="1" s="1"/>
  <c r="O12" i="1"/>
  <c r="N12" i="1"/>
  <c r="M17" i="1" s="1"/>
  <c r="M12" i="1"/>
  <c r="L17" i="1" s="1"/>
  <c r="L12" i="1"/>
  <c r="K12" i="1"/>
  <c r="W11" i="1"/>
  <c r="W17" i="1" s="1"/>
  <c r="S11" i="1"/>
  <c r="R11" i="1"/>
  <c r="O16" i="1" s="1"/>
  <c r="Q11" i="1"/>
  <c r="P11" i="1"/>
  <c r="N16" i="1" s="1"/>
  <c r="O11" i="1"/>
  <c r="N11" i="1"/>
  <c r="M11" i="1"/>
  <c r="L11" i="1"/>
  <c r="K11" i="1"/>
  <c r="W10" i="1"/>
  <c r="W12" i="1" s="1"/>
  <c r="S10" i="1"/>
  <c r="R10" i="1"/>
  <c r="Q10" i="1"/>
  <c r="P10" i="1"/>
  <c r="O10" i="1"/>
  <c r="N10" i="1"/>
  <c r="M10" i="1"/>
  <c r="L10" i="1"/>
  <c r="Q15" i="1" s="1"/>
  <c r="S9" i="1"/>
  <c r="R9" i="1"/>
  <c r="O15" i="1" s="1"/>
  <c r="O27" i="1" s="1"/>
  <c r="Q9" i="1"/>
  <c r="P9" i="1"/>
  <c r="O9" i="1"/>
  <c r="N9" i="1"/>
  <c r="M15" i="1" s="1"/>
  <c r="M27" i="1" s="1"/>
  <c r="M9" i="1"/>
  <c r="L9" i="1"/>
  <c r="L15" i="1" s="1"/>
  <c r="W8" i="1"/>
  <c r="W7" i="1"/>
  <c r="W6" i="1"/>
  <c r="P5" i="1"/>
  <c r="W19" i="1" s="1"/>
  <c r="W9" i="1" s="1"/>
  <c r="M19" i="1" l="1"/>
  <c r="O18" i="1"/>
  <c r="O19" i="1"/>
  <c r="R16" i="1"/>
  <c r="R17" i="1"/>
  <c r="X19" i="1"/>
  <c r="R27" i="1"/>
  <c r="L27" i="1"/>
  <c r="P22" i="1" a="1"/>
  <c r="Q27" i="1"/>
  <c r="Q17" i="1"/>
  <c r="Q16" i="1"/>
  <c r="N18" i="1"/>
  <c r="N19" i="1" s="1"/>
  <c r="V10" i="1" l="1"/>
  <c r="P25" i="1"/>
  <c r="P24" i="1"/>
  <c r="P23" i="1"/>
  <c r="P22" i="1"/>
  <c r="R43" i="1"/>
  <c r="R31" i="1"/>
  <c r="R39" i="1"/>
  <c r="R44" i="1"/>
  <c r="R32" i="1"/>
  <c r="R37" i="1"/>
  <c r="R42" i="1"/>
  <c r="R30" i="1"/>
  <c r="R47" i="1"/>
  <c r="R35" i="1"/>
  <c r="R40" i="1"/>
  <c r="R28" i="1"/>
  <c r="R45" i="1"/>
  <c r="R48" i="1"/>
  <c r="R41" i="1"/>
  <c r="R34" i="1"/>
  <c r="R29" i="1"/>
  <c r="R36" i="1"/>
  <c r="R38" i="1"/>
  <c r="R33" i="1"/>
  <c r="R46" i="1"/>
  <c r="R19" i="1"/>
  <c r="Q19" i="1"/>
  <c r="V13" i="1" s="1"/>
  <c r="S16" i="1"/>
  <c r="Q38" i="1"/>
  <c r="Q46" i="1"/>
  <c r="S46" i="1" s="1"/>
  <c r="Q34" i="1"/>
  <c r="Q39" i="1"/>
  <c r="S39" i="1" s="1"/>
  <c r="Q44" i="1"/>
  <c r="S44" i="1" s="1"/>
  <c r="Q32" i="1"/>
  <c r="S32" i="1" s="1"/>
  <c r="Q37" i="1"/>
  <c r="S37" i="1" s="1"/>
  <c r="Q42" i="1"/>
  <c r="Q30" i="1"/>
  <c r="S30" i="1" s="1"/>
  <c r="Q47" i="1"/>
  <c r="S47" i="1" s="1"/>
  <c r="Q35" i="1"/>
  <c r="S35" i="1" s="1"/>
  <c r="Q40" i="1"/>
  <c r="Q43" i="1"/>
  <c r="S43" i="1" s="1"/>
  <c r="Q36" i="1"/>
  <c r="Q29" i="1"/>
  <c r="Q33" i="1"/>
  <c r="S33" i="1" s="1"/>
  <c r="Q48" i="1"/>
  <c r="S48" i="1" s="1"/>
  <c r="Q41" i="1"/>
  <c r="S41" i="1" s="1"/>
  <c r="Q45" i="1"/>
  <c r="S45" i="1" s="1"/>
  <c r="Q31" i="1"/>
  <c r="Q28" i="1"/>
  <c r="S28" i="1" s="1"/>
  <c r="S17" i="1"/>
  <c r="S29" i="1" l="1"/>
  <c r="S34" i="1"/>
  <c r="S36" i="1"/>
  <c r="S38" i="1"/>
  <c r="S40" i="1"/>
  <c r="V7" i="1"/>
  <c r="X13" i="1"/>
  <c r="S31" i="1"/>
  <c r="V6" i="1" s="1"/>
  <c r="S42" i="1"/>
  <c r="X10" i="1"/>
  <c r="V16" i="1"/>
  <c r="V8" i="1" l="1"/>
  <c r="X8" i="1" s="1"/>
  <c r="X6" i="1"/>
  <c r="V9" i="1"/>
  <c r="X7" i="1"/>
  <c r="Y7" i="1" s="1"/>
  <c r="Z7" i="1" s="1"/>
  <c r="AA7" i="1"/>
  <c r="V11" i="1"/>
  <c r="V14" i="1"/>
  <c r="V17" i="1"/>
  <c r="X16" i="1"/>
  <c r="X17" i="1" l="1"/>
  <c r="X14" i="1"/>
  <c r="X11" i="1"/>
  <c r="X9" i="1"/>
  <c r="V15" i="1"/>
  <c r="V12" i="1"/>
  <c r="V18" i="1" s="1"/>
  <c r="X18" i="1" l="1"/>
  <c r="Y16" i="1" s="1"/>
  <c r="Z16" i="1" s="1"/>
  <c r="AA16" i="1"/>
  <c r="AA17" i="1"/>
  <c r="X12" i="1"/>
  <c r="Y10" i="1" s="1"/>
  <c r="Z10" i="1" s="1"/>
  <c r="AA10" i="1"/>
  <c r="X15" i="1"/>
  <c r="Y13" i="1" s="1"/>
  <c r="Z13" i="1" s="1"/>
  <c r="AA13" i="1"/>
  <c r="AA11" i="1"/>
  <c r="AA14" i="1"/>
  <c r="Y14" i="1"/>
  <c r="Z14" i="1" s="1"/>
  <c r="Y17" i="1"/>
  <c r="Z17" i="1" s="1"/>
  <c r="Y11" i="1" l="1"/>
  <c r="Z11" i="1" s="1"/>
</calcChain>
</file>

<file path=xl/sharedStrings.xml><?xml version="1.0" encoding="utf-8"?>
<sst xmlns="http://schemas.openxmlformats.org/spreadsheetml/2006/main" count="73" uniqueCount="60">
  <si>
    <t>T1</t>
  </si>
  <si>
    <t>T2</t>
  </si>
  <si>
    <t>T3</t>
  </si>
  <si>
    <t>T4</t>
  </si>
  <si>
    <t>Counts</t>
  </si>
  <si>
    <t>Three Factor (1B+2W) Repeated Measures Anova</t>
  </si>
  <si>
    <t>Left</t>
  </si>
  <si>
    <t>Right</t>
  </si>
  <si>
    <t>G1</t>
  </si>
  <si>
    <t>Fact A</t>
  </si>
  <si>
    <t>Fact B</t>
  </si>
  <si>
    <t>Fact C</t>
  </si>
  <si>
    <t>Subject</t>
  </si>
  <si>
    <t>ANOVA</t>
  </si>
  <si>
    <t>Alpha</t>
  </si>
  <si>
    <t>SS</t>
  </si>
  <si>
    <t>df</t>
  </si>
  <si>
    <t>MS</t>
  </si>
  <si>
    <t>F</t>
  </si>
  <si>
    <t>P value</t>
  </si>
  <si>
    <t>P Eta-sq</t>
  </si>
  <si>
    <t>Between Subjects</t>
  </si>
  <si>
    <t>Interactions</t>
  </si>
  <si>
    <t>- Factor A</t>
  </si>
  <si>
    <t>- Error</t>
  </si>
  <si>
    <t>Within Subjects</t>
  </si>
  <si>
    <t>- Factor B</t>
  </si>
  <si>
    <t>G2</t>
  </si>
  <si>
    <t>- A x B</t>
  </si>
  <si>
    <t>- Factor C</t>
  </si>
  <si>
    <t>- A x C</t>
  </si>
  <si>
    <t>- B x C</t>
  </si>
  <si>
    <t>- A x B x C</t>
  </si>
  <si>
    <t>G3</t>
  </si>
  <si>
    <t>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</si>
  <si>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</si>
  <si>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</si>
  <si>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</si>
  <si>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</si>
  <si>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</si>
  <si>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</si>
  <si>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</si>
  <si>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</si>
  <si>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</si>
  <si>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</si>
  <si>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</si>
  <si>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</si>
  <si>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</si>
  <si>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</si>
  <si>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</si>
  <si>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</si>
  <si>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</si>
  <si>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</si>
  <si>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</si>
  <si>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</si>
  <si>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</si>
  <si>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Real Statistics Using Excel</t>
  </si>
  <si>
    <t>Updated</t>
  </si>
  <si>
    <t>Copyright © 2013 - 2024 Charles Zaiontz</t>
  </si>
  <si>
    <t>One between subjects factor and two within subjects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</si>
</sst>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7" xfId="0" applyNumberFormat="1" applyBorder="1"/>
    <xf numFmtId="0" fontId="0" fillId="0" borderId="0" xfId="0" applyAlignment="1">
      <alignment horizontal="center"/>
    </xf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13" xfId="0" applyBorder="1"/>
    <xf numFmtId="0" fontId="0" fillId="0" borderId="15" xfId="0" applyBorder="1"/>
    <xf numFmtId="164" fontId="0" fillId="0" borderId="4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8" xfId="0" applyBorder="1"/>
    <xf numFmtId="0" fontId="0" fillId="0" borderId="24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ECB3-0A13-4835-80A4-A90919A75259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56</v>
      </c>
    </row>
    <row r="2" spans="1:13" x14ac:dyDescent="0.35">
      <c r="A2" t="s">
        <v>59</v>
      </c>
    </row>
    <row r="4" spans="1:13" x14ac:dyDescent="0.35">
      <c r="A4" t="s">
        <v>57</v>
      </c>
      <c r="B4" s="46">
        <v>45483</v>
      </c>
    </row>
    <row r="6" spans="1:13" x14ac:dyDescent="0.35">
      <c r="A6" s="47" t="s">
        <v>58</v>
      </c>
    </row>
    <row r="10" spans="1:13" ht="18.5" x14ac:dyDescent="0.45">
      <c r="M10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81E2-4D1D-4355-8EF0-EB151793E80C}">
  <sheetPr codeName="Sheet49"/>
  <dimension ref="A2:AA48"/>
  <sheetViews>
    <sheetView workbookViewId="0"/>
  </sheetViews>
  <sheetFormatPr defaultRowHeight="14.5" x14ac:dyDescent="0.35"/>
  <cols>
    <col min="1" max="9" width="6.36328125" customWidth="1"/>
    <col min="10" max="10" width="2.08984375" customWidth="1"/>
    <col min="11" max="11" width="5.90625" customWidth="1"/>
    <col min="21" max="21" width="15.08984375" customWidth="1"/>
  </cols>
  <sheetData>
    <row r="2" spans="1:27" x14ac:dyDescent="0.35">
      <c r="B2" s="1" t="s">
        <v>0</v>
      </c>
      <c r="C2" s="2" t="s">
        <v>0</v>
      </c>
      <c r="D2" s="1" t="s">
        <v>1</v>
      </c>
      <c r="E2" s="2" t="s">
        <v>1</v>
      </c>
      <c r="F2" s="1" t="s">
        <v>2</v>
      </c>
      <c r="G2" s="2" t="s">
        <v>2</v>
      </c>
      <c r="H2" s="1" t="s">
        <v>3</v>
      </c>
      <c r="I2" s="3" t="s">
        <v>3</v>
      </c>
      <c r="K2" t="s">
        <v>4</v>
      </c>
      <c r="U2" t="s">
        <v>5</v>
      </c>
    </row>
    <row r="3" spans="1:27" x14ac:dyDescent="0.35">
      <c r="A3" s="4"/>
      <c r="B3" s="5" t="s">
        <v>6</v>
      </c>
      <c r="C3" s="6" t="s">
        <v>7</v>
      </c>
      <c r="D3" s="5" t="s">
        <v>6</v>
      </c>
      <c r="E3" s="6" t="s">
        <v>7</v>
      </c>
      <c r="F3" s="5" t="s">
        <v>6</v>
      </c>
      <c r="G3" s="6" t="s">
        <v>7</v>
      </c>
      <c r="H3" s="5" t="s">
        <v>6</v>
      </c>
      <c r="I3" s="7" t="s">
        <v>7</v>
      </c>
    </row>
    <row r="4" spans="1:27" ht="15" thickBot="1" x14ac:dyDescent="0.4">
      <c r="A4" t="s">
        <v>8</v>
      </c>
      <c r="B4" s="8">
        <v>0.6</v>
      </c>
      <c r="C4" s="9">
        <v>19.399999999999999</v>
      </c>
      <c r="D4" s="8">
        <v>17.8</v>
      </c>
      <c r="E4" s="9">
        <v>33.700000000000003</v>
      </c>
      <c r="F4" s="8">
        <v>16.2</v>
      </c>
      <c r="G4" s="10">
        <v>34.9</v>
      </c>
      <c r="H4" s="11">
        <v>11.4</v>
      </c>
      <c r="I4" s="12">
        <v>34.4</v>
      </c>
      <c r="L4" s="13" t="s">
        <v>9</v>
      </c>
      <c r="M4" s="13" t="s">
        <v>10</v>
      </c>
      <c r="N4" s="13" t="s">
        <v>11</v>
      </c>
      <c r="O4" s="13" t="s">
        <v>12</v>
      </c>
      <c r="U4" t="s">
        <v>13</v>
      </c>
      <c r="Y4" s="13" t="s">
        <v>14</v>
      </c>
      <c r="Z4" s="13">
        <v>0.05</v>
      </c>
    </row>
    <row r="5" spans="1:27" ht="15" thickTop="1" x14ac:dyDescent="0.35">
      <c r="B5" s="14">
        <v>16.100000000000001</v>
      </c>
      <c r="C5" s="11">
        <v>16</v>
      </c>
      <c r="D5" s="14">
        <v>13.4</v>
      </c>
      <c r="E5" s="11">
        <v>29.3</v>
      </c>
      <c r="F5" s="14">
        <v>10.6</v>
      </c>
      <c r="G5" s="12">
        <v>27.7</v>
      </c>
      <c r="H5" s="11">
        <v>8.9</v>
      </c>
      <c r="I5" s="12">
        <v>41.6</v>
      </c>
      <c r="L5" s="15">
        <v>3</v>
      </c>
      <c r="M5" s="16">
        <v>4</v>
      </c>
      <c r="N5" s="16">
        <v>2</v>
      </c>
      <c r="O5" s="17">
        <v>7</v>
      </c>
      <c r="P5">
        <f>PRODUCT(L5:O5)</f>
        <v>168</v>
      </c>
      <c r="U5" s="18"/>
      <c r="V5" s="18" t="s">
        <v>15</v>
      </c>
      <c r="W5" s="18" t="s">
        <v>16</v>
      </c>
      <c r="X5" s="18" t="s">
        <v>17</v>
      </c>
      <c r="Y5" s="18" t="s">
        <v>18</v>
      </c>
      <c r="Z5" s="18" t="s">
        <v>19</v>
      </c>
      <c r="AA5" s="18" t="s">
        <v>20</v>
      </c>
    </row>
    <row r="6" spans="1:27" x14ac:dyDescent="0.35">
      <c r="B6" s="14">
        <v>12.9</v>
      </c>
      <c r="C6" s="11">
        <v>12</v>
      </c>
      <c r="D6" s="14">
        <v>11.5</v>
      </c>
      <c r="E6" s="11">
        <v>26.8</v>
      </c>
      <c r="F6" s="14">
        <v>16.100000000000001</v>
      </c>
      <c r="G6" s="12">
        <v>32.6</v>
      </c>
      <c r="H6" s="11">
        <v>1.3</v>
      </c>
      <c r="I6" s="12">
        <v>30.2</v>
      </c>
      <c r="U6" t="s">
        <v>21</v>
      </c>
      <c r="V6">
        <f>DEVSQ(S28:S48)*M5*N5</f>
        <v>8574.1190476190495</v>
      </c>
      <c r="W6">
        <f>L5*O5-1</f>
        <v>20</v>
      </c>
      <c r="X6">
        <f>V6/W6</f>
        <v>428.70595238095245</v>
      </c>
    </row>
    <row r="7" spans="1:27" x14ac:dyDescent="0.35">
      <c r="B7" s="14">
        <v>20.8</v>
      </c>
      <c r="C7" s="11">
        <v>23.9</v>
      </c>
      <c r="D7" s="14">
        <v>38.9</v>
      </c>
      <c r="E7" s="11">
        <v>38.700000000000003</v>
      </c>
      <c r="F7" s="14">
        <v>27</v>
      </c>
      <c r="G7" s="12">
        <v>39.299999999999997</v>
      </c>
      <c r="H7" s="11">
        <v>41.4</v>
      </c>
      <c r="I7" s="12">
        <v>47.7</v>
      </c>
      <c r="K7" t="s">
        <v>22</v>
      </c>
      <c r="U7" t="s">
        <v>23</v>
      </c>
      <c r="V7">
        <f>DEVSQ(S16:S18)*M5*N5*O5</f>
        <v>1555.035833333334</v>
      </c>
      <c r="W7">
        <f>L5-1</f>
        <v>2</v>
      </c>
      <c r="X7">
        <f t="shared" ref="X7:X19" si="0">V7/W7</f>
        <v>777.51791666666702</v>
      </c>
      <c r="Y7">
        <f>X7/X$8</f>
        <v>1.9938960791226659</v>
      </c>
      <c r="Z7">
        <f>_xlfn.F.DIST.RT(Y7,W7,W8)</f>
        <v>0.16512694191395971</v>
      </c>
      <c r="AA7">
        <f>V7/(V7+V8)</f>
        <v>0.18136391910317043</v>
      </c>
    </row>
    <row r="8" spans="1:27" x14ac:dyDescent="0.35">
      <c r="B8" s="14">
        <v>9.1999999999999993</v>
      </c>
      <c r="C8" s="11">
        <v>15.7</v>
      </c>
      <c r="D8" s="14">
        <v>9.4</v>
      </c>
      <c r="E8" s="11">
        <v>23.2</v>
      </c>
      <c r="F8" s="14">
        <v>7.7</v>
      </c>
      <c r="G8" s="12">
        <v>35.200000000000003</v>
      </c>
      <c r="H8" s="11">
        <v>6.6</v>
      </c>
      <c r="I8" s="12">
        <v>37.200000000000003</v>
      </c>
      <c r="U8" t="s">
        <v>24</v>
      </c>
      <c r="V8">
        <f>V6-V7</f>
        <v>7019.0832142857153</v>
      </c>
      <c r="W8">
        <f>L5*(O5-1)</f>
        <v>18</v>
      </c>
      <c r="X8">
        <f t="shared" si="0"/>
        <v>389.94906746031751</v>
      </c>
    </row>
    <row r="9" spans="1:27" x14ac:dyDescent="0.35">
      <c r="B9" s="14">
        <v>4.8</v>
      </c>
      <c r="C9" s="11">
        <v>19.5</v>
      </c>
      <c r="D9" s="14">
        <v>20</v>
      </c>
      <c r="E9" s="11">
        <v>29.5</v>
      </c>
      <c r="F9" s="14">
        <v>19.3</v>
      </c>
      <c r="G9" s="12">
        <v>35.299999999999997</v>
      </c>
      <c r="H9" s="11">
        <v>11.1</v>
      </c>
      <c r="I9" s="12">
        <v>40.1</v>
      </c>
      <c r="L9" s="19" t="str">
        <f>B2</f>
        <v>T1</v>
      </c>
      <c r="M9" s="20" t="str">
        <f t="shared" ref="M9:S10" si="1">C2</f>
        <v>T1</v>
      </c>
      <c r="N9" s="19" t="str">
        <f t="shared" si="1"/>
        <v>T2</v>
      </c>
      <c r="O9" s="21" t="str">
        <f t="shared" si="1"/>
        <v>T2</v>
      </c>
      <c r="P9" s="19" t="str">
        <f t="shared" si="1"/>
        <v>T3</v>
      </c>
      <c r="Q9" s="21" t="str">
        <f t="shared" si="1"/>
        <v>T3</v>
      </c>
      <c r="R9" s="20" t="str">
        <f t="shared" si="1"/>
        <v>T4</v>
      </c>
      <c r="S9" s="21" t="str">
        <f t="shared" si="1"/>
        <v>T4</v>
      </c>
      <c r="U9" t="s">
        <v>25</v>
      </c>
      <c r="V9">
        <f>V19-V6</f>
        <v>13101.294999999998</v>
      </c>
      <c r="W9">
        <f>W19-W6</f>
        <v>147</v>
      </c>
      <c r="X9">
        <f t="shared" si="0"/>
        <v>89.124455782312907</v>
      </c>
    </row>
    <row r="10" spans="1:27" x14ac:dyDescent="0.35">
      <c r="B10" s="14">
        <v>2</v>
      </c>
      <c r="C10" s="11">
        <v>14.9</v>
      </c>
      <c r="D10" s="14">
        <v>15.4</v>
      </c>
      <c r="E10" s="11">
        <v>32</v>
      </c>
      <c r="F10" s="14">
        <v>13.1</v>
      </c>
      <c r="G10" s="12">
        <v>26.3</v>
      </c>
      <c r="H10" s="11">
        <v>10.9</v>
      </c>
      <c r="I10" s="12">
        <v>37.6</v>
      </c>
      <c r="L10" s="22" t="str">
        <f>B3</f>
        <v>Left</v>
      </c>
      <c r="M10" s="23" t="str">
        <f t="shared" si="1"/>
        <v>Right</v>
      </c>
      <c r="N10" s="22" t="str">
        <f t="shared" si="1"/>
        <v>Left</v>
      </c>
      <c r="O10" s="24" t="str">
        <f t="shared" si="1"/>
        <v>Right</v>
      </c>
      <c r="P10" s="22" t="str">
        <f t="shared" si="1"/>
        <v>Left</v>
      </c>
      <c r="Q10" s="24" t="str">
        <f t="shared" si="1"/>
        <v>Right</v>
      </c>
      <c r="R10" s="23" t="str">
        <f t="shared" si="1"/>
        <v>Left</v>
      </c>
      <c r="S10" s="24" t="str">
        <f t="shared" si="1"/>
        <v>Right</v>
      </c>
      <c r="U10" t="s">
        <v>26</v>
      </c>
      <c r="V10">
        <f>DEVSQ(L19:O19)*L5*N5*O5</f>
        <v>936.86738095238036</v>
      </c>
      <c r="W10">
        <f>M5-1</f>
        <v>3</v>
      </c>
      <c r="X10">
        <f t="shared" si="0"/>
        <v>312.28912698412677</v>
      </c>
      <c r="Y10">
        <f>X10/X$12</f>
        <v>9.1689525558649692</v>
      </c>
      <c r="Z10">
        <f>_xlfn.F.DIST.RT(Y10,W10,W$12)</f>
        <v>5.3102689786415237E-5</v>
      </c>
      <c r="AA10">
        <f>V10/(V10+V$12)</f>
        <v>0.33747905948938267</v>
      </c>
    </row>
    <row r="11" spans="1:27" x14ac:dyDescent="0.35">
      <c r="A11" t="s">
        <v>27</v>
      </c>
      <c r="B11" s="25">
        <v>2.4</v>
      </c>
      <c r="C11" s="26">
        <v>4.9000000000000004</v>
      </c>
      <c r="D11" s="25">
        <v>13</v>
      </c>
      <c r="E11" s="26">
        <v>6</v>
      </c>
      <c r="F11" s="25">
        <v>7.3</v>
      </c>
      <c r="G11" s="27">
        <v>11.6</v>
      </c>
      <c r="H11" s="26">
        <v>8.8000000000000007</v>
      </c>
      <c r="I11" s="27">
        <v>24.8</v>
      </c>
      <c r="K11" t="str">
        <f>A4</f>
        <v>G1</v>
      </c>
      <c r="L11" s="28">
        <f>AVERAGE(B4:B10)</f>
        <v>9.4857142857142858</v>
      </c>
      <c r="M11" s="29">
        <f t="shared" ref="M11:S11" si="2">AVERAGE(C4:C10)</f>
        <v>17.342857142857145</v>
      </c>
      <c r="N11" s="28">
        <f t="shared" si="2"/>
        <v>18.057142857142857</v>
      </c>
      <c r="O11" s="30">
        <f t="shared" si="2"/>
        <v>30.457142857142856</v>
      </c>
      <c r="P11" s="28">
        <f t="shared" si="2"/>
        <v>15.714285714285714</v>
      </c>
      <c r="Q11" s="30">
        <f t="shared" si="2"/>
        <v>33.042857142857144</v>
      </c>
      <c r="R11" s="29">
        <f t="shared" si="2"/>
        <v>13.085714285714285</v>
      </c>
      <c r="S11" s="30">
        <f t="shared" si="2"/>
        <v>38.4</v>
      </c>
      <c r="U11" t="s">
        <v>28</v>
      </c>
      <c r="V11">
        <f>DEVSQ(L16:O18)*N5*O5-V7-V10</f>
        <v>656.22940476190399</v>
      </c>
      <c r="W11">
        <f>W7*W10</f>
        <v>6</v>
      </c>
      <c r="X11">
        <f t="shared" si="0"/>
        <v>109.37156746031734</v>
      </c>
      <c r="Y11">
        <f>X11/X$12</f>
        <v>3.2111995787006911</v>
      </c>
      <c r="Z11">
        <f>_xlfn.F.DIST.RT(Y11,W11,W$12)</f>
        <v>9.0492538682580247E-3</v>
      </c>
      <c r="AA11">
        <f>V11/(V11+V$12)</f>
        <v>0.26297167268495114</v>
      </c>
    </row>
    <row r="12" spans="1:27" x14ac:dyDescent="0.35">
      <c r="B12" s="14">
        <v>28</v>
      </c>
      <c r="C12" s="11">
        <v>42.6</v>
      </c>
      <c r="D12" s="14">
        <v>19.399999999999999</v>
      </c>
      <c r="E12" s="11">
        <v>27.6</v>
      </c>
      <c r="F12" s="14">
        <v>24.2</v>
      </c>
      <c r="G12" s="12">
        <v>23.2</v>
      </c>
      <c r="H12" s="11">
        <v>20</v>
      </c>
      <c r="I12" s="12">
        <v>25.2</v>
      </c>
      <c r="K12" t="str">
        <f>A11</f>
        <v>G2</v>
      </c>
      <c r="L12" s="31">
        <f>AVERAGE(B11:B17)</f>
        <v>14.214285714285714</v>
      </c>
      <c r="M12" s="11">
        <f t="shared" ref="M12:S12" si="3">AVERAGE(C11:C17)</f>
        <v>16.771428571428576</v>
      </c>
      <c r="N12" s="31">
        <f t="shared" si="3"/>
        <v>17</v>
      </c>
      <c r="O12" s="32">
        <f t="shared" si="3"/>
        <v>20.571428571428573</v>
      </c>
      <c r="P12" s="31">
        <f t="shared" si="3"/>
        <v>18.314285714285713</v>
      </c>
      <c r="Q12" s="32">
        <f t="shared" si="3"/>
        <v>15.242857142857142</v>
      </c>
      <c r="R12" s="11">
        <f t="shared" si="3"/>
        <v>14.342857142857142</v>
      </c>
      <c r="S12" s="32">
        <f t="shared" si="3"/>
        <v>17.7</v>
      </c>
      <c r="U12" t="s">
        <v>24</v>
      </c>
      <c r="V12">
        <f>DEVSQ(L28:O48)*N5-V6-V10-V11</f>
        <v>1839.2082142857143</v>
      </c>
      <c r="W12">
        <f>L5*W10*(O5-1)</f>
        <v>54</v>
      </c>
      <c r="X12">
        <f t="shared" si="0"/>
        <v>34.059411375661377</v>
      </c>
    </row>
    <row r="13" spans="1:27" x14ac:dyDescent="0.35">
      <c r="B13" s="14">
        <v>14.5</v>
      </c>
      <c r="C13" s="11">
        <v>31.4</v>
      </c>
      <c r="D13" s="14">
        <v>28.3</v>
      </c>
      <c r="E13" s="11">
        <v>34.9</v>
      </c>
      <c r="F13" s="14">
        <v>27.9</v>
      </c>
      <c r="G13" s="12">
        <v>11.4</v>
      </c>
      <c r="H13" s="11">
        <v>22.8</v>
      </c>
      <c r="I13" s="12">
        <v>13.6</v>
      </c>
      <c r="K13" t="str">
        <f>A18</f>
        <v>G3</v>
      </c>
      <c r="L13" s="33">
        <f>AVERAGE(B18:B24)</f>
        <v>17.228571428571431</v>
      </c>
      <c r="M13" s="34">
        <f t="shared" ref="M13:S13" si="4">AVERAGE(C18:C24)</f>
        <v>26</v>
      </c>
      <c r="N13" s="33">
        <f t="shared" si="4"/>
        <v>18</v>
      </c>
      <c r="O13" s="35">
        <f t="shared" si="4"/>
        <v>31.671428571428571</v>
      </c>
      <c r="P13" s="33">
        <f t="shared" si="4"/>
        <v>15.142857142857142</v>
      </c>
      <c r="Q13" s="35">
        <f t="shared" si="4"/>
        <v>36.128571428571426</v>
      </c>
      <c r="R13" s="34">
        <f t="shared" si="4"/>
        <v>15.785714285714286</v>
      </c>
      <c r="S13" s="35">
        <f t="shared" si="4"/>
        <v>32.042857142857137</v>
      </c>
      <c r="U13" t="s">
        <v>29</v>
      </c>
      <c r="V13">
        <f>DEVSQ(Q19:R19)*L5*M5*O5</f>
        <v>4853.6249999999955</v>
      </c>
      <c r="W13">
        <f>N5-1</f>
        <v>1</v>
      </c>
      <c r="X13">
        <f t="shared" si="0"/>
        <v>4853.6249999999955</v>
      </c>
      <c r="Y13">
        <f>X13/X$15</f>
        <v>98.242718926192978</v>
      </c>
      <c r="Z13">
        <f>_xlfn.F.DIST.RT(Y13,W13,W$15)</f>
        <v>1.0234536858873131E-8</v>
      </c>
      <c r="AA13">
        <f>V13/(V13+V$15)</f>
        <v>0.84515159171879917</v>
      </c>
    </row>
    <row r="14" spans="1:27" x14ac:dyDescent="0.35">
      <c r="B14" s="14">
        <v>1.6</v>
      </c>
      <c r="C14" s="11">
        <v>2.7</v>
      </c>
      <c r="D14" s="14">
        <v>7.8</v>
      </c>
      <c r="E14" s="11">
        <v>7.7</v>
      </c>
      <c r="F14" s="14">
        <v>6.4</v>
      </c>
      <c r="G14" s="12">
        <v>3.3</v>
      </c>
      <c r="H14" s="11">
        <v>5.3</v>
      </c>
      <c r="I14" s="12">
        <v>11.3</v>
      </c>
      <c r="U14" t="s">
        <v>30</v>
      </c>
      <c r="V14">
        <f>DEVSQ(Q16:R18)*M5*O5-V7-V13</f>
        <v>1761.3203571428585</v>
      </c>
      <c r="W14">
        <f>W7*W13</f>
        <v>2</v>
      </c>
      <c r="X14">
        <f t="shared" si="0"/>
        <v>880.66017857142924</v>
      </c>
      <c r="Y14">
        <f>X14/X$15</f>
        <v>17.825532543796424</v>
      </c>
      <c r="Z14">
        <f>_xlfn.F.DIST.RT(Y14,W14,W$15)</f>
        <v>5.385765170494846E-5</v>
      </c>
      <c r="AA14">
        <f>V14/(V14+V$15)</f>
        <v>0.66449873883002164</v>
      </c>
    </row>
    <row r="15" spans="1:27" x14ac:dyDescent="0.35">
      <c r="B15" s="14">
        <v>33.5</v>
      </c>
      <c r="C15" s="11">
        <v>19.600000000000001</v>
      </c>
      <c r="D15" s="14">
        <v>21.1</v>
      </c>
      <c r="E15" s="11">
        <v>31</v>
      </c>
      <c r="F15" s="14">
        <v>34.799999999999997</v>
      </c>
      <c r="G15" s="12">
        <v>32.799999999999997</v>
      </c>
      <c r="H15" s="11">
        <v>24.2</v>
      </c>
      <c r="I15" s="12">
        <v>24</v>
      </c>
      <c r="L15" s="13" t="str">
        <f>L9</f>
        <v>T1</v>
      </c>
      <c r="M15" s="13" t="str">
        <f>N9</f>
        <v>T2</v>
      </c>
      <c r="N15" s="13" t="str">
        <f>P9</f>
        <v>T3</v>
      </c>
      <c r="O15" s="13" t="str">
        <f>R9</f>
        <v>T4</v>
      </c>
      <c r="Q15" s="13" t="str">
        <f>L10</f>
        <v>Left</v>
      </c>
      <c r="R15" s="13" t="str">
        <f>M10</f>
        <v>Right</v>
      </c>
      <c r="U15" t="s">
        <v>24</v>
      </c>
      <c r="V15">
        <f>DEVSQ(Q28:R48)*M5-V6-V13-V14</f>
        <v>889.27964285714643</v>
      </c>
      <c r="W15">
        <f>L5*W13*(O5-1)</f>
        <v>18</v>
      </c>
      <c r="X15">
        <f t="shared" si="0"/>
        <v>49.404424603174803</v>
      </c>
    </row>
    <row r="16" spans="1:27" x14ac:dyDescent="0.35">
      <c r="B16" s="14">
        <v>0.2</v>
      </c>
      <c r="C16" s="11">
        <v>4.9000000000000004</v>
      </c>
      <c r="D16" s="14">
        <v>5.9</v>
      </c>
      <c r="E16" s="11">
        <v>13</v>
      </c>
      <c r="F16" s="14">
        <v>5.8</v>
      </c>
      <c r="G16" s="12">
        <v>8.6999999999999993</v>
      </c>
      <c r="H16" s="11">
        <v>6.7</v>
      </c>
      <c r="I16" s="12">
        <v>12.3</v>
      </c>
      <c r="K16" t="str">
        <f>K11</f>
        <v>G1</v>
      </c>
      <c r="L16" s="28">
        <f>AVERAGE(L11:M11)</f>
        <v>13.414285714285715</v>
      </c>
      <c r="M16" s="29">
        <f>AVERAGE(N11:O11)</f>
        <v>24.257142857142856</v>
      </c>
      <c r="N16" s="29">
        <f>AVERAGE(P11:Q11)</f>
        <v>24.37857142857143</v>
      </c>
      <c r="O16" s="30">
        <f>AVERAGE(R11:S11)</f>
        <v>25.74285714285714</v>
      </c>
      <c r="Q16" s="36">
        <f>AVERAGEIF($L$10:$S$10,Q$15,$L11:$S11)</f>
        <v>14.085714285714285</v>
      </c>
      <c r="R16" s="37">
        <f>AVERAGEIF($L$10:$S$10,R$15,$L11:$S11)</f>
        <v>29.810714285714283</v>
      </c>
      <c r="S16">
        <f>AVERAGE(Q16:R16)</f>
        <v>21.948214285714286</v>
      </c>
      <c r="U16" t="s">
        <v>31</v>
      </c>
      <c r="V16">
        <f>DEVSQ(Q22:R25)*L5*O5-V10-V13</f>
        <v>405.0388095238186</v>
      </c>
      <c r="W16">
        <f>W10*W13</f>
        <v>3</v>
      </c>
      <c r="X16">
        <f t="shared" si="0"/>
        <v>135.01293650793954</v>
      </c>
      <c r="Y16">
        <f>X16/X$18</f>
        <v>6.0666392665813058</v>
      </c>
      <c r="Z16">
        <f>_xlfn.F.DIST.RT(Y16,W16,W$18)</f>
        <v>1.2315160379278685E-3</v>
      </c>
      <c r="AA16">
        <f>V16/(V16+V$18)</f>
        <v>0.25207671081044458</v>
      </c>
    </row>
    <row r="17" spans="1:27" x14ac:dyDescent="0.35">
      <c r="B17" s="38">
        <v>19.3</v>
      </c>
      <c r="C17" s="39">
        <v>11.3</v>
      </c>
      <c r="D17" s="38">
        <v>23.5</v>
      </c>
      <c r="E17" s="39">
        <v>23.8</v>
      </c>
      <c r="F17" s="38">
        <v>21.8</v>
      </c>
      <c r="G17" s="40">
        <v>15.7</v>
      </c>
      <c r="H17" s="39">
        <v>12.6</v>
      </c>
      <c r="I17" s="40">
        <v>12.7</v>
      </c>
      <c r="K17" t="str">
        <f t="shared" ref="K17:K18" si="5">K12</f>
        <v>G2</v>
      </c>
      <c r="L17" s="31">
        <f t="shared" ref="L17:L18" si="6">AVERAGE(L12:M12)</f>
        <v>15.492857142857144</v>
      </c>
      <c r="M17" s="11">
        <f t="shared" ref="M17:M18" si="7">AVERAGE(N12:O12)</f>
        <v>18.785714285714285</v>
      </c>
      <c r="N17" s="11">
        <f t="shared" ref="N17:N18" si="8">AVERAGE(P12:Q12)</f>
        <v>16.778571428571428</v>
      </c>
      <c r="O17" s="32">
        <f t="shared" ref="O17:O18" si="9">AVERAGE(R12:S12)</f>
        <v>16.021428571428572</v>
      </c>
      <c r="Q17" s="41">
        <f t="shared" ref="Q17:R18" si="10">AVERAGEIF($L$10:$S$10,Q$15,$L12:$S12)</f>
        <v>15.967857142857142</v>
      </c>
      <c r="R17" s="42">
        <f t="shared" si="10"/>
        <v>17.571428571428573</v>
      </c>
      <c r="S17">
        <f t="shared" ref="S17:S18" si="11">AVERAGE(Q17:R17)</f>
        <v>16.769642857142856</v>
      </c>
      <c r="U17" t="s">
        <v>32</v>
      </c>
      <c r="V17">
        <f>DEVSQ(L11:S13)*O5-V7-V10-V13-V11-V14-V16</f>
        <v>557.95726190475716</v>
      </c>
      <c r="W17">
        <f>W11*W13</f>
        <v>6</v>
      </c>
      <c r="X17">
        <f t="shared" si="0"/>
        <v>92.992876984126198</v>
      </c>
      <c r="Y17">
        <f>X17/X$18</f>
        <v>4.178519878286548</v>
      </c>
      <c r="Z17">
        <f>_xlfn.F.DIST.RT(Y17,W17,W$18)</f>
        <v>1.6047765140558045E-3</v>
      </c>
      <c r="AA17">
        <f>V17/(V17+V$18)</f>
        <v>0.31707049933363479</v>
      </c>
    </row>
    <row r="18" spans="1:27" x14ac:dyDescent="0.35">
      <c r="A18" t="s">
        <v>33</v>
      </c>
      <c r="B18" s="14">
        <v>25</v>
      </c>
      <c r="C18" s="11">
        <v>33</v>
      </c>
      <c r="D18" s="14">
        <v>27.4</v>
      </c>
      <c r="E18" s="11">
        <v>36.200000000000003</v>
      </c>
      <c r="F18" s="14">
        <v>28.3</v>
      </c>
      <c r="G18" s="12">
        <v>36.6</v>
      </c>
      <c r="H18" s="11">
        <v>27.1</v>
      </c>
      <c r="I18" s="12">
        <v>34.9</v>
      </c>
      <c r="K18" t="str">
        <f t="shared" si="5"/>
        <v>G3</v>
      </c>
      <c r="L18" s="33">
        <f t="shared" si="6"/>
        <v>21.614285714285714</v>
      </c>
      <c r="M18" s="34">
        <f t="shared" si="7"/>
        <v>24.835714285714285</v>
      </c>
      <c r="N18" s="34">
        <f t="shared" si="8"/>
        <v>25.635714285714286</v>
      </c>
      <c r="O18" s="35">
        <f t="shared" si="9"/>
        <v>23.914285714285711</v>
      </c>
      <c r="Q18" s="43">
        <f t="shared" si="10"/>
        <v>16.539285714285715</v>
      </c>
      <c r="R18" s="44">
        <f t="shared" si="10"/>
        <v>31.460714285714282</v>
      </c>
      <c r="S18">
        <f t="shared" si="11"/>
        <v>24</v>
      </c>
      <c r="U18" t="s">
        <v>24</v>
      </c>
      <c r="V18">
        <f>V9-SUM(V10:V17)</f>
        <v>1201.7689285714223</v>
      </c>
      <c r="W18">
        <f>W15*W10</f>
        <v>54</v>
      </c>
      <c r="X18">
        <f t="shared" si="0"/>
        <v>22.254980158730042</v>
      </c>
    </row>
    <row r="19" spans="1:27" x14ac:dyDescent="0.35">
      <c r="B19" s="14">
        <v>4.8</v>
      </c>
      <c r="C19" s="11">
        <v>24.8</v>
      </c>
      <c r="D19" s="14">
        <v>8</v>
      </c>
      <c r="E19" s="11">
        <v>29.8</v>
      </c>
      <c r="F19" s="14">
        <v>2.9</v>
      </c>
      <c r="G19" s="12">
        <v>34.200000000000003</v>
      </c>
      <c r="H19" s="11">
        <v>17.7</v>
      </c>
      <c r="I19" s="12">
        <v>35.200000000000003</v>
      </c>
      <c r="L19" s="11">
        <f>AVERAGE(L16:L18)</f>
        <v>16.840476190476192</v>
      </c>
      <c r="M19" s="11">
        <f t="shared" ref="M19:O19" si="12">AVERAGE(M16:M18)</f>
        <v>22.626190476190477</v>
      </c>
      <c r="N19" s="11">
        <f t="shared" si="12"/>
        <v>22.264285714285716</v>
      </c>
      <c r="O19" s="11">
        <f t="shared" si="12"/>
        <v>21.892857142857139</v>
      </c>
      <c r="Q19">
        <f>AVERAGE(Q16:Q18)</f>
        <v>15.53095238095238</v>
      </c>
      <c r="R19">
        <f>AVERAGE(R16:R18)</f>
        <v>26.280952380952375</v>
      </c>
      <c r="U19" s="45" t="s">
        <v>34</v>
      </c>
      <c r="V19" s="45">
        <f>DEVSQ(B4:I24)</f>
        <v>21675.414047619048</v>
      </c>
      <c r="W19" s="45">
        <f>P5-1</f>
        <v>167</v>
      </c>
      <c r="X19" s="45">
        <f t="shared" si="0"/>
        <v>129.79289848873682</v>
      </c>
      <c r="Y19" s="45"/>
      <c r="Z19" s="45"/>
      <c r="AA19" s="45"/>
    </row>
    <row r="20" spans="1:27" x14ac:dyDescent="0.35">
      <c r="B20" s="14">
        <v>23.1</v>
      </c>
      <c r="C20" s="11">
        <v>29</v>
      </c>
      <c r="D20" s="14">
        <v>28.5</v>
      </c>
      <c r="E20" s="11">
        <v>33.6</v>
      </c>
      <c r="F20" s="14">
        <v>17.899999999999999</v>
      </c>
      <c r="G20" s="12">
        <v>32.799999999999997</v>
      </c>
      <c r="H20" s="11">
        <v>11</v>
      </c>
      <c r="I20" s="12">
        <v>28.8</v>
      </c>
    </row>
    <row r="21" spans="1:27" x14ac:dyDescent="0.35">
      <c r="B21" s="14">
        <v>13.7</v>
      </c>
      <c r="C21" s="11">
        <v>25.6</v>
      </c>
      <c r="D21" s="14">
        <v>14.9</v>
      </c>
      <c r="E21" s="11">
        <v>28.4</v>
      </c>
      <c r="F21" s="14">
        <v>18.100000000000001</v>
      </c>
      <c r="G21" s="12">
        <v>34.299999999999997</v>
      </c>
      <c r="H21" s="11">
        <v>9.8000000000000007</v>
      </c>
      <c r="I21" s="12">
        <v>28</v>
      </c>
      <c r="Q21" s="13" t="str">
        <f>Q15</f>
        <v>Left</v>
      </c>
      <c r="R21" s="13" t="str">
        <f>R15</f>
        <v>Right</v>
      </c>
    </row>
    <row r="22" spans="1:27" x14ac:dyDescent="0.35">
      <c r="B22" s="14">
        <v>31.5</v>
      </c>
      <c r="C22" s="11">
        <v>35.700000000000003</v>
      </c>
      <c r="D22" s="14">
        <v>27.5</v>
      </c>
      <c r="E22" s="11">
        <v>33.299999999999997</v>
      </c>
      <c r="F22" s="14">
        <v>24.5</v>
      </c>
      <c r="G22" s="12">
        <v>37.6</v>
      </c>
      <c r="H22" s="11">
        <v>23.9</v>
      </c>
      <c r="I22" s="12">
        <v>32.200000000000003</v>
      </c>
      <c r="P22" t="str">
        <f t="array" ref="P22:P25">TRANSPOSE(L15:O15)</f>
        <v>T1</v>
      </c>
      <c r="Q22" s="28">
        <f>AVERAGE(B4:B24)</f>
        <v>13.642857142857142</v>
      </c>
      <c r="R22" s="30">
        <f>AVERAGE(C4:C24)</f>
        <v>20.038095238095238</v>
      </c>
    </row>
    <row r="23" spans="1:27" x14ac:dyDescent="0.35">
      <c r="B23" s="14">
        <v>11.1</v>
      </c>
      <c r="C23" s="11">
        <v>13.2</v>
      </c>
      <c r="D23" s="14">
        <v>8.1999999999999993</v>
      </c>
      <c r="E23" s="11">
        <v>28.7</v>
      </c>
      <c r="F23" s="14">
        <v>7.9</v>
      </c>
      <c r="G23" s="12">
        <v>43.3</v>
      </c>
      <c r="H23" s="11">
        <v>9.1999999999999993</v>
      </c>
      <c r="I23" s="12">
        <v>31.1</v>
      </c>
      <c r="P23" t="str">
        <v>T2</v>
      </c>
      <c r="Q23" s="31">
        <f>AVERAGE(D4:D24)</f>
        <v>17.685714285714283</v>
      </c>
      <c r="R23" s="32">
        <f>AVERAGE(E4:E24)</f>
        <v>27.56666666666667</v>
      </c>
    </row>
    <row r="24" spans="1:27" x14ac:dyDescent="0.35">
      <c r="B24" s="38">
        <v>11.4</v>
      </c>
      <c r="C24" s="39">
        <v>20.7</v>
      </c>
      <c r="D24" s="38">
        <v>11.5</v>
      </c>
      <c r="E24" s="39">
        <v>31.7</v>
      </c>
      <c r="F24" s="38">
        <v>6.4</v>
      </c>
      <c r="G24" s="40">
        <v>34.1</v>
      </c>
      <c r="H24" s="39">
        <v>11.8</v>
      </c>
      <c r="I24" s="40">
        <v>34.1</v>
      </c>
      <c r="P24" t="str">
        <v>T3</v>
      </c>
      <c r="Q24" s="31">
        <f>AVERAGE(F4:F24)</f>
        <v>16.390476190476189</v>
      </c>
      <c r="R24" s="32">
        <f>AVERAGE(G4:G24)</f>
        <v>28.138095238095236</v>
      </c>
    </row>
    <row r="25" spans="1:27" x14ac:dyDescent="0.35">
      <c r="P25" t="str">
        <v>T4</v>
      </c>
      <c r="Q25" s="33">
        <f>AVERAGE(H4:H24)</f>
        <v>14.404761904761902</v>
      </c>
      <c r="R25" s="35">
        <f>AVERAGE(I4:I24)</f>
        <v>29.380952380952387</v>
      </c>
    </row>
    <row r="27" spans="1:27" x14ac:dyDescent="0.35">
      <c r="L27" s="13" t="str">
        <f>L15</f>
        <v>T1</v>
      </c>
      <c r="M27" s="13" t="str">
        <f t="shared" ref="M27:O27" si="13">M15</f>
        <v>T2</v>
      </c>
      <c r="N27" s="13" t="str">
        <f t="shared" si="13"/>
        <v>T3</v>
      </c>
      <c r="O27" s="13" t="str">
        <f t="shared" si="13"/>
        <v>T4</v>
      </c>
      <c r="Q27" s="13" t="str">
        <f>Q15</f>
        <v>Left</v>
      </c>
      <c r="R27" s="13" t="str">
        <f>R15</f>
        <v>Right</v>
      </c>
    </row>
    <row r="28" spans="1:27" x14ac:dyDescent="0.35">
      <c r="K28" t="s">
        <v>35</v>
      </c>
      <c r="L28" s="28">
        <f>AVERAGE(B4:C4)</f>
        <v>10</v>
      </c>
      <c r="M28" s="29">
        <f>AVERAGE(D4:E4)</f>
        <v>25.75</v>
      </c>
      <c r="N28" s="29">
        <f>AVERAGE(F4:G4)</f>
        <v>25.549999999999997</v>
      </c>
      <c r="O28" s="30">
        <f>AVERAGE(H4:I4)</f>
        <v>22.9</v>
      </c>
      <c r="Q28" s="36">
        <f>AVERAGEIF($B$3:$I$3,Q$27,$B4:$I4)</f>
        <v>11.5</v>
      </c>
      <c r="R28" s="37">
        <f>AVERAGEIF($B$3:$I$3,R$27,$B4:$I4)</f>
        <v>30.6</v>
      </c>
      <c r="S28">
        <f>AVERAGE(Q28:R28)</f>
        <v>21.05</v>
      </c>
    </row>
    <row r="29" spans="1:27" x14ac:dyDescent="0.35">
      <c r="K29" t="s">
        <v>36</v>
      </c>
      <c r="L29" s="31">
        <f t="shared" ref="L29:L48" si="14">AVERAGE(B5:C5)</f>
        <v>16.05</v>
      </c>
      <c r="M29" s="11">
        <f t="shared" ref="M29:M48" si="15">AVERAGE(D5:E5)</f>
        <v>21.35</v>
      </c>
      <c r="N29" s="11">
        <f t="shared" ref="N29:N48" si="16">AVERAGE(F5:G5)</f>
        <v>19.149999999999999</v>
      </c>
      <c r="O29" s="32">
        <f t="shared" ref="O29:O48" si="17">AVERAGE(H5:I5)</f>
        <v>25.25</v>
      </c>
      <c r="Q29" s="41">
        <f t="shared" ref="Q29:R44" si="18">AVERAGEIF($B$3:$I$3,Q$27,$B5:$I5)</f>
        <v>12.25</v>
      </c>
      <c r="R29" s="42">
        <f t="shared" si="18"/>
        <v>28.65</v>
      </c>
      <c r="S29">
        <f t="shared" ref="S29:S48" si="19">AVERAGE(Q29:R29)</f>
        <v>20.45</v>
      </c>
    </row>
    <row r="30" spans="1:27" x14ac:dyDescent="0.35">
      <c r="K30" t="s">
        <v>37</v>
      </c>
      <c r="L30" s="31">
        <f t="shared" si="14"/>
        <v>12.45</v>
      </c>
      <c r="M30" s="11">
        <f t="shared" si="15"/>
        <v>19.149999999999999</v>
      </c>
      <c r="N30" s="11">
        <f t="shared" si="16"/>
        <v>24.35</v>
      </c>
      <c r="O30" s="32">
        <f t="shared" si="17"/>
        <v>15.75</v>
      </c>
      <c r="Q30" s="41">
        <f t="shared" si="18"/>
        <v>10.45</v>
      </c>
      <c r="R30" s="42">
        <f t="shared" si="18"/>
        <v>25.400000000000002</v>
      </c>
      <c r="S30">
        <f t="shared" si="19"/>
        <v>17.925000000000001</v>
      </c>
    </row>
    <row r="31" spans="1:27" x14ac:dyDescent="0.35">
      <c r="K31" t="s">
        <v>38</v>
      </c>
      <c r="L31" s="31">
        <f t="shared" si="14"/>
        <v>22.35</v>
      </c>
      <c r="M31" s="11">
        <f t="shared" si="15"/>
        <v>38.799999999999997</v>
      </c>
      <c r="N31" s="11">
        <f t="shared" si="16"/>
        <v>33.15</v>
      </c>
      <c r="O31" s="32">
        <f t="shared" si="17"/>
        <v>44.55</v>
      </c>
      <c r="Q31" s="41">
        <f t="shared" si="18"/>
        <v>32.024999999999999</v>
      </c>
      <c r="R31" s="42">
        <f t="shared" si="18"/>
        <v>37.400000000000006</v>
      </c>
      <c r="S31">
        <f t="shared" si="19"/>
        <v>34.712500000000006</v>
      </c>
    </row>
    <row r="32" spans="1:27" x14ac:dyDescent="0.35">
      <c r="K32" t="s">
        <v>39</v>
      </c>
      <c r="L32" s="31">
        <f t="shared" si="14"/>
        <v>12.45</v>
      </c>
      <c r="M32" s="11">
        <f t="shared" si="15"/>
        <v>16.3</v>
      </c>
      <c r="N32" s="11">
        <f t="shared" si="16"/>
        <v>21.450000000000003</v>
      </c>
      <c r="O32" s="32">
        <f t="shared" si="17"/>
        <v>21.900000000000002</v>
      </c>
      <c r="Q32" s="41">
        <f t="shared" si="18"/>
        <v>8.2249999999999996</v>
      </c>
      <c r="R32" s="42">
        <f t="shared" si="18"/>
        <v>27.824999999999999</v>
      </c>
      <c r="S32">
        <f t="shared" si="19"/>
        <v>18.024999999999999</v>
      </c>
    </row>
    <row r="33" spans="11:19" x14ac:dyDescent="0.35">
      <c r="K33" t="s">
        <v>40</v>
      </c>
      <c r="L33" s="31">
        <f t="shared" si="14"/>
        <v>12.15</v>
      </c>
      <c r="M33" s="11">
        <f t="shared" si="15"/>
        <v>24.75</v>
      </c>
      <c r="N33" s="11">
        <f t="shared" si="16"/>
        <v>27.299999999999997</v>
      </c>
      <c r="O33" s="32">
        <f t="shared" si="17"/>
        <v>25.6</v>
      </c>
      <c r="Q33" s="41">
        <f t="shared" si="18"/>
        <v>13.8</v>
      </c>
      <c r="R33" s="42">
        <f t="shared" si="18"/>
        <v>31.1</v>
      </c>
      <c r="S33">
        <f t="shared" si="19"/>
        <v>22.450000000000003</v>
      </c>
    </row>
    <row r="34" spans="11:19" x14ac:dyDescent="0.35">
      <c r="K34" t="s">
        <v>41</v>
      </c>
      <c r="L34" s="31">
        <f t="shared" si="14"/>
        <v>8.4499999999999993</v>
      </c>
      <c r="M34" s="11">
        <f t="shared" si="15"/>
        <v>23.7</v>
      </c>
      <c r="N34" s="11">
        <f t="shared" si="16"/>
        <v>19.7</v>
      </c>
      <c r="O34" s="32">
        <f t="shared" si="17"/>
        <v>24.25</v>
      </c>
      <c r="Q34" s="41">
        <f t="shared" si="18"/>
        <v>10.35</v>
      </c>
      <c r="R34" s="42">
        <f t="shared" si="18"/>
        <v>27.700000000000003</v>
      </c>
      <c r="S34">
        <f t="shared" si="19"/>
        <v>19.025000000000002</v>
      </c>
    </row>
    <row r="35" spans="11:19" x14ac:dyDescent="0.35">
      <c r="K35" t="s">
        <v>42</v>
      </c>
      <c r="L35" s="31">
        <f t="shared" si="14"/>
        <v>3.6500000000000004</v>
      </c>
      <c r="M35" s="11">
        <f t="shared" si="15"/>
        <v>9.5</v>
      </c>
      <c r="N35" s="11">
        <f t="shared" si="16"/>
        <v>9.4499999999999993</v>
      </c>
      <c r="O35" s="32">
        <f t="shared" si="17"/>
        <v>16.8</v>
      </c>
      <c r="Q35" s="41">
        <f t="shared" si="18"/>
        <v>7.875</v>
      </c>
      <c r="R35" s="42">
        <f t="shared" si="18"/>
        <v>11.824999999999999</v>
      </c>
      <c r="S35">
        <f t="shared" si="19"/>
        <v>9.85</v>
      </c>
    </row>
    <row r="36" spans="11:19" x14ac:dyDescent="0.35">
      <c r="K36" t="s">
        <v>43</v>
      </c>
      <c r="L36" s="31">
        <f t="shared" si="14"/>
        <v>35.299999999999997</v>
      </c>
      <c r="M36" s="11">
        <f t="shared" si="15"/>
        <v>23.5</v>
      </c>
      <c r="N36" s="11">
        <f t="shared" si="16"/>
        <v>23.7</v>
      </c>
      <c r="O36" s="32">
        <f t="shared" si="17"/>
        <v>22.6</v>
      </c>
      <c r="Q36" s="41">
        <f t="shared" si="18"/>
        <v>22.9</v>
      </c>
      <c r="R36" s="42">
        <f t="shared" si="18"/>
        <v>29.650000000000002</v>
      </c>
      <c r="S36">
        <f t="shared" si="19"/>
        <v>26.274999999999999</v>
      </c>
    </row>
    <row r="37" spans="11:19" x14ac:dyDescent="0.35">
      <c r="K37" t="s">
        <v>44</v>
      </c>
      <c r="L37" s="31">
        <f t="shared" si="14"/>
        <v>22.95</v>
      </c>
      <c r="M37" s="11">
        <f t="shared" si="15"/>
        <v>31.6</v>
      </c>
      <c r="N37" s="11">
        <f t="shared" si="16"/>
        <v>19.649999999999999</v>
      </c>
      <c r="O37" s="32">
        <f t="shared" si="17"/>
        <v>18.2</v>
      </c>
      <c r="Q37" s="41">
        <f t="shared" si="18"/>
        <v>23.374999999999996</v>
      </c>
      <c r="R37" s="42">
        <f t="shared" si="18"/>
        <v>22.824999999999999</v>
      </c>
      <c r="S37">
        <f t="shared" si="19"/>
        <v>23.099999999999998</v>
      </c>
    </row>
    <row r="38" spans="11:19" x14ac:dyDescent="0.35">
      <c r="K38" t="s">
        <v>45</v>
      </c>
      <c r="L38" s="31">
        <f t="shared" si="14"/>
        <v>2.1500000000000004</v>
      </c>
      <c r="M38" s="11">
        <f t="shared" si="15"/>
        <v>7.75</v>
      </c>
      <c r="N38" s="11">
        <f t="shared" si="16"/>
        <v>4.8499999999999996</v>
      </c>
      <c r="O38" s="32">
        <f t="shared" si="17"/>
        <v>8.3000000000000007</v>
      </c>
      <c r="Q38" s="41">
        <f t="shared" si="18"/>
        <v>5.2750000000000004</v>
      </c>
      <c r="R38" s="42">
        <f t="shared" si="18"/>
        <v>6.25</v>
      </c>
      <c r="S38">
        <f t="shared" si="19"/>
        <v>5.7625000000000002</v>
      </c>
    </row>
    <row r="39" spans="11:19" x14ac:dyDescent="0.35">
      <c r="K39" t="s">
        <v>46</v>
      </c>
      <c r="L39" s="31">
        <f t="shared" si="14"/>
        <v>26.55</v>
      </c>
      <c r="M39" s="11">
        <f t="shared" si="15"/>
        <v>26.05</v>
      </c>
      <c r="N39" s="11">
        <f t="shared" si="16"/>
        <v>33.799999999999997</v>
      </c>
      <c r="O39" s="32">
        <f t="shared" si="17"/>
        <v>24.1</v>
      </c>
      <c r="Q39" s="41">
        <f t="shared" si="18"/>
        <v>28.400000000000002</v>
      </c>
      <c r="R39" s="42">
        <f t="shared" si="18"/>
        <v>26.85</v>
      </c>
      <c r="S39">
        <f t="shared" si="19"/>
        <v>27.625</v>
      </c>
    </row>
    <row r="40" spans="11:19" x14ac:dyDescent="0.35">
      <c r="K40" t="s">
        <v>47</v>
      </c>
      <c r="L40" s="31">
        <f t="shared" si="14"/>
        <v>2.5500000000000003</v>
      </c>
      <c r="M40" s="11">
        <f t="shared" si="15"/>
        <v>9.4499999999999993</v>
      </c>
      <c r="N40" s="11">
        <f t="shared" si="16"/>
        <v>7.25</v>
      </c>
      <c r="O40" s="32">
        <f t="shared" si="17"/>
        <v>9.5</v>
      </c>
      <c r="Q40" s="41">
        <f t="shared" si="18"/>
        <v>4.6500000000000004</v>
      </c>
      <c r="R40" s="42">
        <f t="shared" si="18"/>
        <v>9.7249999999999996</v>
      </c>
      <c r="S40">
        <f t="shared" si="19"/>
        <v>7.1875</v>
      </c>
    </row>
    <row r="41" spans="11:19" x14ac:dyDescent="0.35">
      <c r="K41" t="s">
        <v>48</v>
      </c>
      <c r="L41" s="31">
        <f t="shared" si="14"/>
        <v>15.3</v>
      </c>
      <c r="M41" s="11">
        <f t="shared" si="15"/>
        <v>23.65</v>
      </c>
      <c r="N41" s="11">
        <f t="shared" si="16"/>
        <v>18.75</v>
      </c>
      <c r="O41" s="32">
        <f t="shared" si="17"/>
        <v>12.649999999999999</v>
      </c>
      <c r="Q41" s="41">
        <f t="shared" si="18"/>
        <v>19.299999999999997</v>
      </c>
      <c r="R41" s="42">
        <f t="shared" si="18"/>
        <v>15.875</v>
      </c>
      <c r="S41">
        <f t="shared" si="19"/>
        <v>17.587499999999999</v>
      </c>
    </row>
    <row r="42" spans="11:19" x14ac:dyDescent="0.35">
      <c r="K42" t="s">
        <v>49</v>
      </c>
      <c r="L42" s="31">
        <f t="shared" si="14"/>
        <v>29</v>
      </c>
      <c r="M42" s="11">
        <f t="shared" si="15"/>
        <v>31.8</v>
      </c>
      <c r="N42" s="11">
        <f t="shared" si="16"/>
        <v>32.450000000000003</v>
      </c>
      <c r="O42" s="32">
        <f t="shared" si="17"/>
        <v>31</v>
      </c>
      <c r="Q42" s="41">
        <f t="shared" si="18"/>
        <v>26.950000000000003</v>
      </c>
      <c r="R42" s="42">
        <f t="shared" si="18"/>
        <v>35.175000000000004</v>
      </c>
      <c r="S42">
        <f t="shared" si="19"/>
        <v>31.062500000000004</v>
      </c>
    </row>
    <row r="43" spans="11:19" x14ac:dyDescent="0.35">
      <c r="K43" t="s">
        <v>50</v>
      </c>
      <c r="L43" s="31">
        <f t="shared" si="14"/>
        <v>14.8</v>
      </c>
      <c r="M43" s="11">
        <f t="shared" si="15"/>
        <v>18.899999999999999</v>
      </c>
      <c r="N43" s="11">
        <f t="shared" si="16"/>
        <v>18.55</v>
      </c>
      <c r="O43" s="32">
        <f t="shared" si="17"/>
        <v>26.450000000000003</v>
      </c>
      <c r="Q43" s="41">
        <f t="shared" si="18"/>
        <v>8.35</v>
      </c>
      <c r="R43" s="42">
        <f t="shared" si="18"/>
        <v>31.000000000000004</v>
      </c>
      <c r="S43">
        <f t="shared" si="19"/>
        <v>19.675000000000001</v>
      </c>
    </row>
    <row r="44" spans="11:19" x14ac:dyDescent="0.35">
      <c r="K44" t="s">
        <v>51</v>
      </c>
      <c r="L44" s="31">
        <f t="shared" si="14"/>
        <v>26.05</v>
      </c>
      <c r="M44" s="11">
        <f t="shared" si="15"/>
        <v>31.05</v>
      </c>
      <c r="N44" s="11">
        <f t="shared" si="16"/>
        <v>25.349999999999998</v>
      </c>
      <c r="O44" s="32">
        <f t="shared" si="17"/>
        <v>19.899999999999999</v>
      </c>
      <c r="Q44" s="41">
        <f t="shared" si="18"/>
        <v>20.125</v>
      </c>
      <c r="R44" s="42">
        <f t="shared" si="18"/>
        <v>31.05</v>
      </c>
      <c r="S44">
        <f t="shared" si="19"/>
        <v>25.587499999999999</v>
      </c>
    </row>
    <row r="45" spans="11:19" x14ac:dyDescent="0.35">
      <c r="K45" t="s">
        <v>52</v>
      </c>
      <c r="L45" s="31">
        <f t="shared" si="14"/>
        <v>19.649999999999999</v>
      </c>
      <c r="M45" s="11">
        <f t="shared" si="15"/>
        <v>21.65</v>
      </c>
      <c r="N45" s="11">
        <f t="shared" si="16"/>
        <v>26.2</v>
      </c>
      <c r="O45" s="32">
        <f t="shared" si="17"/>
        <v>18.899999999999999</v>
      </c>
      <c r="Q45" s="41">
        <f t="shared" ref="Q45:R48" si="20">AVERAGEIF($B$3:$I$3,Q$27,$B21:$I21)</f>
        <v>14.125</v>
      </c>
      <c r="R45" s="42">
        <f t="shared" si="20"/>
        <v>29.074999999999999</v>
      </c>
      <c r="S45">
        <f t="shared" si="19"/>
        <v>21.6</v>
      </c>
    </row>
    <row r="46" spans="11:19" x14ac:dyDescent="0.35">
      <c r="K46" t="s">
        <v>53</v>
      </c>
      <c r="L46" s="31">
        <f t="shared" si="14"/>
        <v>33.6</v>
      </c>
      <c r="M46" s="11">
        <f t="shared" si="15"/>
        <v>30.4</v>
      </c>
      <c r="N46" s="11">
        <f t="shared" si="16"/>
        <v>31.05</v>
      </c>
      <c r="O46" s="32">
        <f t="shared" si="17"/>
        <v>28.05</v>
      </c>
      <c r="Q46" s="41">
        <f t="shared" si="20"/>
        <v>26.85</v>
      </c>
      <c r="R46" s="42">
        <f t="shared" si="20"/>
        <v>34.700000000000003</v>
      </c>
      <c r="S46">
        <f t="shared" si="19"/>
        <v>30.775000000000002</v>
      </c>
    </row>
    <row r="47" spans="11:19" x14ac:dyDescent="0.35">
      <c r="K47" t="s">
        <v>54</v>
      </c>
      <c r="L47" s="31">
        <f t="shared" si="14"/>
        <v>12.149999999999999</v>
      </c>
      <c r="M47" s="11">
        <f t="shared" si="15"/>
        <v>18.45</v>
      </c>
      <c r="N47" s="11">
        <f t="shared" si="16"/>
        <v>25.599999999999998</v>
      </c>
      <c r="O47" s="32">
        <f t="shared" si="17"/>
        <v>20.149999999999999</v>
      </c>
      <c r="Q47" s="41">
        <f t="shared" si="20"/>
        <v>9.0999999999999979</v>
      </c>
      <c r="R47" s="42">
        <f t="shared" si="20"/>
        <v>29.074999999999996</v>
      </c>
      <c r="S47">
        <f t="shared" si="19"/>
        <v>19.087499999999999</v>
      </c>
    </row>
    <row r="48" spans="11:19" x14ac:dyDescent="0.35">
      <c r="K48" t="s">
        <v>55</v>
      </c>
      <c r="L48" s="33">
        <f t="shared" si="14"/>
        <v>16.05</v>
      </c>
      <c r="M48" s="34">
        <f t="shared" si="15"/>
        <v>21.6</v>
      </c>
      <c r="N48" s="34">
        <f t="shared" si="16"/>
        <v>20.25</v>
      </c>
      <c r="O48" s="35">
        <f t="shared" si="17"/>
        <v>22.950000000000003</v>
      </c>
      <c r="Q48" s="43">
        <f t="shared" si="20"/>
        <v>10.274999999999999</v>
      </c>
      <c r="R48" s="44">
        <f t="shared" si="20"/>
        <v>30.15</v>
      </c>
      <c r="S48">
        <f t="shared" si="19"/>
        <v>20.212499999999999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1B+2W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2024-07-10T17:22:51Z</dcterms:created>
  <dcterms:modified xsi:type="dcterms:W3CDTF">2024-07-10T17:26:27Z</dcterms:modified>
</cp:coreProperties>
</file>