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58CBD020-D709-422B-BE04-6F4676D6ED31}" xr6:coauthVersionLast="47" xr6:coauthVersionMax="47" xr10:uidLastSave="{1150E1BA-235F-4C94-AC88-316C07EC9D02}"/>
  <bookViews>
    <workbookView xWindow="-110" yWindow="-110" windowWidth="19420" windowHeight="10300" xr2:uid="{46AF8C55-ACCD-4674-A05A-671B7AD84100}"/>
  </bookViews>
  <sheets>
    <sheet name="Title" sheetId="3" r:id="rId1"/>
    <sheet name="KS A" sheetId="1" r:id="rId2"/>
    <sheet name="KS B" sheetId="2" r:id="rId3"/>
  </sheets>
  <externalReferences>
    <externalReference r:id="rId4"/>
  </externalReferences>
  <definedNames>
    <definedName name="DataRange">#REF!</definedName>
    <definedName name="DataRang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2" l="1" a="1"/>
  <c r="B50" i="2" s="1"/>
  <c r="P34" i="2" a="1"/>
  <c r="P40" i="2" s="1"/>
  <c r="R40" i="2" s="1"/>
  <c r="U24" i="2"/>
  <c r="R24" i="2"/>
  <c r="H24" i="2"/>
  <c r="U23" i="2"/>
  <c r="R23" i="2"/>
  <c r="H23" i="2"/>
  <c r="R21" i="2"/>
  <c r="H21" i="2"/>
  <c r="W4" i="2"/>
  <c r="T4" i="2" a="1"/>
  <c r="U5" i="2" s="1"/>
  <c r="G22" i="1"/>
  <c r="G21" i="1"/>
  <c r="G19" i="1"/>
  <c r="G18" i="1"/>
  <c r="A37" i="2"/>
  <c r="C37" i="2" s="1"/>
  <c r="O36" i="2"/>
  <c r="O37" i="2" s="1"/>
  <c r="C36" i="2"/>
  <c r="O35" i="2"/>
  <c r="Q34" i="2"/>
  <c r="B33" i="2"/>
  <c r="B32" i="2"/>
  <c r="P31" i="2"/>
  <c r="C31" i="2"/>
  <c r="B31" i="2"/>
  <c r="P30" i="2"/>
  <c r="Q29" i="2"/>
  <c r="Q36" i="2" s="1"/>
  <c r="P29" i="2"/>
  <c r="L21" i="2"/>
  <c r="B21" i="2"/>
  <c r="L20" i="2"/>
  <c r="B20" i="2"/>
  <c r="L19" i="2"/>
  <c r="B19" i="2"/>
  <c r="P18" i="2"/>
  <c r="Q18" i="2" s="1"/>
  <c r="P14" i="2"/>
  <c r="Q14" i="2" s="1"/>
  <c r="F13" i="2"/>
  <c r="G13" i="2" s="1"/>
  <c r="P12" i="2"/>
  <c r="Q12" i="2" s="1"/>
  <c r="P10" i="2"/>
  <c r="Q10" i="2" s="1"/>
  <c r="P9" i="2"/>
  <c r="Q9" i="2" s="1"/>
  <c r="P8" i="2"/>
  <c r="Q8" i="2" s="1"/>
  <c r="P6" i="2"/>
  <c r="Q6" i="2" s="1"/>
  <c r="N5" i="2"/>
  <c r="D5" i="2"/>
  <c r="D6" i="2" s="1"/>
  <c r="N4" i="2"/>
  <c r="O4" i="2" s="1"/>
  <c r="G4" i="2"/>
  <c r="H4" i="2" s="1"/>
  <c r="F4" i="2"/>
  <c r="E4" i="2"/>
  <c r="D4" i="2"/>
  <c r="G16" i="1"/>
  <c r="B14" i="1"/>
  <c r="R13" i="1"/>
  <c r="R12" i="1"/>
  <c r="R11" i="1"/>
  <c r="R10" i="1"/>
  <c r="R9" i="1"/>
  <c r="R8" i="1"/>
  <c r="R7" i="1"/>
  <c r="A7" i="1"/>
  <c r="A8" i="1" s="1"/>
  <c r="A9" i="1" s="1"/>
  <c r="R6" i="1"/>
  <c r="A6" i="1"/>
  <c r="R5" i="1"/>
  <c r="I5" i="1"/>
  <c r="K5" i="1" s="1"/>
  <c r="A5" i="1"/>
  <c r="R4" i="1"/>
  <c r="I4" i="1"/>
  <c r="K4" i="1" s="1"/>
  <c r="D4" i="1"/>
  <c r="C4" i="1"/>
  <c r="J4" i="1" s="1"/>
  <c r="AA3" i="1"/>
  <c r="AB3" i="1" s="1"/>
  <c r="AC3" i="1" s="1"/>
  <c r="AD3" i="1" s="1"/>
  <c r="AE3" i="1" s="1"/>
  <c r="AF3" i="1" s="1"/>
  <c r="AG3" i="1" s="1"/>
  <c r="Y3" i="1"/>
  <c r="Z3" i="1" s="1"/>
  <c r="P41" i="2" l="1"/>
  <c r="R41" i="2" s="1"/>
  <c r="P42" i="2"/>
  <c r="R42" i="2" s="1"/>
  <c r="P43" i="2"/>
  <c r="R43" i="2" s="1"/>
  <c r="P44" i="2"/>
  <c r="R44" i="2" s="1"/>
  <c r="B39" i="2"/>
  <c r="D39" i="2" s="1"/>
  <c r="B40" i="2"/>
  <c r="D40" i="2" s="1"/>
  <c r="B41" i="2"/>
  <c r="D41" i="2" s="1"/>
  <c r="B42" i="2"/>
  <c r="D42" i="2" s="1"/>
  <c r="T4" i="2"/>
  <c r="U4" i="2"/>
  <c r="P45" i="2"/>
  <c r="R45" i="2" s="1"/>
  <c r="B43" i="2"/>
  <c r="D43" i="2" s="1"/>
  <c r="T5" i="2"/>
  <c r="P34" i="2"/>
  <c r="R34" i="2" s="1"/>
  <c r="P46" i="2"/>
  <c r="R46" i="2" s="1"/>
  <c r="B44" i="2"/>
  <c r="D44" i="2" s="1"/>
  <c r="P35" i="2"/>
  <c r="R35" i="2" s="1"/>
  <c r="P47" i="2"/>
  <c r="B45" i="2"/>
  <c r="D45" i="2" s="1"/>
  <c r="P36" i="2"/>
  <c r="R36" i="2" s="1"/>
  <c r="P48" i="2"/>
  <c r="R48" i="2" s="1"/>
  <c r="B46" i="2"/>
  <c r="D46" i="2" s="1"/>
  <c r="B47" i="2"/>
  <c r="D47" i="2" s="1"/>
  <c r="P38" i="2"/>
  <c r="R38" i="2" s="1"/>
  <c r="B36" i="2"/>
  <c r="D36" i="2" s="1"/>
  <c r="B48" i="2"/>
  <c r="D48" i="2" s="1"/>
  <c r="P39" i="2"/>
  <c r="R39" i="2" s="1"/>
  <c r="P37" i="2"/>
  <c r="R37" i="2" s="1"/>
  <c r="B37" i="2"/>
  <c r="D37" i="2" s="1"/>
  <c r="B49" i="2"/>
  <c r="D49" i="2" s="1"/>
  <c r="B38" i="2"/>
  <c r="D38" i="2" s="1"/>
  <c r="R47" i="2"/>
  <c r="D7" i="2"/>
  <c r="E6" i="2"/>
  <c r="Q37" i="2"/>
  <c r="O38" i="2"/>
  <c r="D50" i="2"/>
  <c r="P13" i="2"/>
  <c r="Q13" i="2" s="1"/>
  <c r="P7" i="2"/>
  <c r="Q7" i="2" s="1"/>
  <c r="P4" i="2"/>
  <c r="Q4" i="2" s="1"/>
  <c r="R4" i="2" s="1"/>
  <c r="P17" i="2"/>
  <c r="Q17" i="2" s="1"/>
  <c r="P11" i="2"/>
  <c r="Q11" i="2" s="1"/>
  <c r="P5" i="2"/>
  <c r="Q5" i="2" s="1"/>
  <c r="R5" i="2" s="1"/>
  <c r="F17" i="2"/>
  <c r="G17" i="2" s="1"/>
  <c r="F11" i="2"/>
  <c r="G11" i="2" s="1"/>
  <c r="F5" i="2"/>
  <c r="G5" i="2" s="1"/>
  <c r="H5" i="2" s="1"/>
  <c r="F14" i="2"/>
  <c r="G14" i="2" s="1"/>
  <c r="F8" i="2"/>
  <c r="G8" i="2" s="1"/>
  <c r="F15" i="2"/>
  <c r="G15" i="2" s="1"/>
  <c r="F9" i="2"/>
  <c r="G9" i="2" s="1"/>
  <c r="C5" i="1"/>
  <c r="A10" i="1"/>
  <c r="F7" i="2"/>
  <c r="G7" i="2" s="1"/>
  <c r="I6" i="1"/>
  <c r="E5" i="2"/>
  <c r="Q35" i="2"/>
  <c r="N6" i="2"/>
  <c r="O5" i="2"/>
  <c r="P15" i="2"/>
  <c r="Q15" i="2" s="1"/>
  <c r="F16" i="2"/>
  <c r="G16" i="2" s="1"/>
  <c r="F18" i="2"/>
  <c r="G18" i="2" s="1"/>
  <c r="F10" i="2"/>
  <c r="G10" i="2" s="1"/>
  <c r="F12" i="2"/>
  <c r="G12" i="2" s="1"/>
  <c r="F6" i="2"/>
  <c r="G6" i="2" s="1"/>
  <c r="H6" i="2" s="1"/>
  <c r="P16" i="2"/>
  <c r="Q16" i="2" s="1"/>
  <c r="A38" i="2"/>
  <c r="K6" i="1" l="1"/>
  <c r="I7" i="1"/>
  <c r="C6" i="1"/>
  <c r="J5" i="1"/>
  <c r="D5" i="1"/>
  <c r="O39" i="2"/>
  <c r="Q38" i="2"/>
  <c r="A11" i="1"/>
  <c r="N7" i="2"/>
  <c r="O6" i="2"/>
  <c r="R6" i="2" s="1"/>
  <c r="A39" i="2"/>
  <c r="C38" i="2"/>
  <c r="D8" i="2"/>
  <c r="E7" i="2"/>
  <c r="H7" i="2" s="1"/>
  <c r="K7" i="1" l="1"/>
  <c r="I8" i="1"/>
  <c r="Q39" i="2"/>
  <c r="O40" i="2"/>
  <c r="E8" i="2"/>
  <c r="H8" i="2" s="1"/>
  <c r="D9" i="2"/>
  <c r="A12" i="1"/>
  <c r="C39" i="2"/>
  <c r="A40" i="2"/>
  <c r="C7" i="1"/>
  <c r="D6" i="1"/>
  <c r="J6" i="1"/>
  <c r="O7" i="2"/>
  <c r="R7" i="2" s="1"/>
  <c r="N8" i="2"/>
  <c r="A13" i="1" l="1"/>
  <c r="D10" i="2"/>
  <c r="E9" i="2"/>
  <c r="H9" i="2" s="1"/>
  <c r="N9" i="2"/>
  <c r="O8" i="2"/>
  <c r="R8" i="2" s="1"/>
  <c r="Q40" i="2"/>
  <c r="O41" i="2"/>
  <c r="K8" i="1"/>
  <c r="I9" i="1"/>
  <c r="C8" i="1"/>
  <c r="D7" i="1"/>
  <c r="J7" i="1"/>
  <c r="A41" i="2"/>
  <c r="C40" i="2"/>
  <c r="N10" i="2" l="1"/>
  <c r="O9" i="2"/>
  <c r="R9" i="2" s="1"/>
  <c r="C41" i="2"/>
  <c r="A42" i="2"/>
  <c r="I10" i="1"/>
  <c r="K9" i="1"/>
  <c r="E10" i="2"/>
  <c r="H10" i="2" s="1"/>
  <c r="D11" i="2"/>
  <c r="D8" i="1"/>
  <c r="C9" i="1"/>
  <c r="J8" i="1"/>
  <c r="Q41" i="2"/>
  <c r="O42" i="2"/>
  <c r="J9" i="1" l="1"/>
  <c r="D9" i="1"/>
  <c r="C10" i="1"/>
  <c r="E11" i="2"/>
  <c r="H11" i="2" s="1"/>
  <c r="D12" i="2"/>
  <c r="K10" i="1"/>
  <c r="I11" i="1"/>
  <c r="A43" i="2"/>
  <c r="C42" i="2"/>
  <c r="Q42" i="2"/>
  <c r="O43" i="2"/>
  <c r="O10" i="2"/>
  <c r="R10" i="2" s="1"/>
  <c r="N11" i="2"/>
  <c r="Q43" i="2" l="1"/>
  <c r="O44" i="2"/>
  <c r="C43" i="2"/>
  <c r="A44" i="2"/>
  <c r="D13" i="2"/>
  <c r="E12" i="2"/>
  <c r="H12" i="2" s="1"/>
  <c r="K11" i="1"/>
  <c r="I12" i="1"/>
  <c r="N12" i="2"/>
  <c r="O11" i="2"/>
  <c r="R11" i="2" s="1"/>
  <c r="J10" i="1"/>
  <c r="D10" i="1"/>
  <c r="C11" i="1"/>
  <c r="N13" i="2" l="1"/>
  <c r="O12" i="2"/>
  <c r="R12" i="2" s="1"/>
  <c r="K12" i="1"/>
  <c r="I13" i="1"/>
  <c r="D14" i="2"/>
  <c r="E13" i="2"/>
  <c r="H13" i="2" s="1"/>
  <c r="A45" i="2"/>
  <c r="C44" i="2"/>
  <c r="J11" i="1"/>
  <c r="C12" i="1"/>
  <c r="D11" i="1"/>
  <c r="Q44" i="2"/>
  <c r="O45" i="2"/>
  <c r="C13" i="1" l="1"/>
  <c r="J12" i="1"/>
  <c r="D12" i="1"/>
  <c r="C45" i="2"/>
  <c r="A46" i="2"/>
  <c r="E14" i="2"/>
  <c r="H14" i="2" s="1"/>
  <c r="D15" i="2"/>
  <c r="K13" i="1"/>
  <c r="Q45" i="2"/>
  <c r="O46" i="2"/>
  <c r="O13" i="2"/>
  <c r="R13" i="2" s="1"/>
  <c r="N14" i="2"/>
  <c r="O47" i="2" l="1"/>
  <c r="Q46" i="2"/>
  <c r="D16" i="2"/>
  <c r="E15" i="2"/>
  <c r="H15" i="2" s="1"/>
  <c r="A47" i="2"/>
  <c r="C46" i="2"/>
  <c r="O14" i="2"/>
  <c r="R14" i="2" s="1"/>
  <c r="N15" i="2"/>
  <c r="J13" i="1"/>
  <c r="D13" i="1"/>
  <c r="G13" i="1" s="1"/>
  <c r="N7" i="1" l="1"/>
  <c r="J14" i="1"/>
  <c r="N4" i="1" s="1"/>
  <c r="N5" i="1"/>
  <c r="N16" i="2"/>
  <c r="O15" i="2"/>
  <c r="R15" i="2" s="1"/>
  <c r="C47" i="2"/>
  <c r="A48" i="2"/>
  <c r="E16" i="2"/>
  <c r="H16" i="2" s="1"/>
  <c r="D17" i="2"/>
  <c r="Q47" i="2"/>
  <c r="O48" i="2"/>
  <c r="Q48" i="2" s="1"/>
  <c r="D18" i="2" l="1"/>
  <c r="E18" i="2" s="1"/>
  <c r="H18" i="2" s="1"/>
  <c r="E17" i="2"/>
  <c r="H17" i="2" s="1"/>
  <c r="A49" i="2"/>
  <c r="C48" i="2"/>
  <c r="O16" i="2"/>
  <c r="R16" i="2" s="1"/>
  <c r="N17" i="2"/>
  <c r="N6" i="1"/>
  <c r="N8" i="1" s="1"/>
  <c r="N9" i="1" s="1"/>
  <c r="N10" i="1" s="1"/>
  <c r="E6" i="1" l="1"/>
  <c r="F6" i="1" s="1"/>
  <c r="E10" i="1"/>
  <c r="F10" i="1" s="1"/>
  <c r="E11" i="1"/>
  <c r="F11" i="1" s="1"/>
  <c r="E12" i="1"/>
  <c r="F12" i="1" s="1"/>
  <c r="E4" i="1"/>
  <c r="F4" i="1" s="1"/>
  <c r="E5" i="1"/>
  <c r="F5" i="1" s="1"/>
  <c r="E7" i="1"/>
  <c r="F7" i="1" s="1"/>
  <c r="E9" i="1"/>
  <c r="F9" i="1" s="1"/>
  <c r="E8" i="1"/>
  <c r="F8" i="1" s="1"/>
  <c r="N18" i="2"/>
  <c r="O18" i="2" s="1"/>
  <c r="R18" i="2" s="1"/>
  <c r="O17" i="2"/>
  <c r="R17" i="2" s="1"/>
  <c r="C49" i="2"/>
  <c r="A50" i="2"/>
  <c r="C50" i="2" s="1"/>
  <c r="H20" i="2"/>
  <c r="S7" i="1" l="1"/>
  <c r="T7" i="1" s="1"/>
  <c r="G7" i="1"/>
  <c r="R20" i="2"/>
  <c r="S8" i="1"/>
  <c r="T8" i="1" s="1"/>
  <c r="G8" i="1"/>
  <c r="S9" i="1"/>
  <c r="T9" i="1" s="1"/>
  <c r="G9" i="1"/>
  <c r="S5" i="1"/>
  <c r="T5" i="1" s="1"/>
  <c r="G5" i="1"/>
  <c r="G4" i="1"/>
  <c r="S4" i="1"/>
  <c r="T4" i="1" s="1"/>
  <c r="G12" i="1"/>
  <c r="S12" i="1"/>
  <c r="T12" i="1" s="1"/>
  <c r="S13" i="1"/>
  <c r="T13" i="1" s="1"/>
  <c r="G11" i="1"/>
  <c r="S11" i="1"/>
  <c r="T11" i="1" s="1"/>
  <c r="S10" i="1"/>
  <c r="T10" i="1" s="1"/>
  <c r="G10" i="1"/>
  <c r="S6" i="1"/>
  <c r="T6" i="1" s="1"/>
  <c r="G6" i="1"/>
  <c r="T18" i="1" l="1"/>
  <c r="T19" i="1" s="1"/>
  <c r="T15" i="1"/>
  <c r="T16" i="1" s="1"/>
  <c r="G15" i="1"/>
</calcChain>
</file>

<file path=xl/sharedStrings.xml><?xml version="1.0" encoding="utf-8"?>
<sst xmlns="http://schemas.openxmlformats.org/spreadsheetml/2006/main" count="101" uniqueCount="59">
  <si>
    <t>Calculate mean and std dev</t>
  </si>
  <si>
    <t>Chi-square</t>
  </si>
  <si>
    <t>x</t>
  </si>
  <si>
    <t>Freq</t>
  </si>
  <si>
    <t>Cumul</t>
  </si>
  <si>
    <r>
      <t>S</t>
    </r>
    <r>
      <rPr>
        <vertAlign val="subscript"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>(x)</t>
    </r>
  </si>
  <si>
    <t>Z-Score</t>
  </si>
  <si>
    <t>F(x)</t>
  </si>
  <si>
    <t>Difference</t>
  </si>
  <si>
    <t>midpt</t>
  </si>
  <si>
    <t>freq</t>
  </si>
  <si>
    <t>midpt-sq</t>
  </si>
  <si>
    <t>Obs</t>
  </si>
  <si>
    <t>Exp</t>
  </si>
  <si>
    <r>
      <t>(O-E)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>/E</t>
    </r>
  </si>
  <si>
    <t>n = count</t>
  </si>
  <si>
    <t>=J14</t>
  </si>
  <si>
    <t>mean</t>
  </si>
  <si>
    <t>=SUMPRODUCT(I4:I13,J4:J1e)/B14</t>
  </si>
  <si>
    <t>mean-sq</t>
  </si>
  <si>
    <t>=N5^2</t>
  </si>
  <si>
    <t>sq-sum/n</t>
  </si>
  <si>
    <t>=SUMPRODUCT(J4:J13,K4:K13)/B14</t>
  </si>
  <si>
    <t>varp</t>
  </si>
  <si>
    <t>=N7-N6</t>
  </si>
  <si>
    <t>var</t>
  </si>
  <si>
    <t>=N8*J14/(J14-1)</t>
  </si>
  <si>
    <t>stdev</t>
  </si>
  <si>
    <t>=SQRT(N9)</t>
  </si>
  <si>
    <r>
      <t>D</t>
    </r>
    <r>
      <rPr>
        <vertAlign val="subscript"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= max</t>
    </r>
  </si>
  <si>
    <t>t</t>
  </si>
  <si>
    <r>
      <t>D</t>
    </r>
    <r>
      <rPr>
        <vertAlign val="subscript"/>
        <sz val="11"/>
        <color theme="1"/>
        <rFont val="Aptos Narrow"/>
        <family val="2"/>
        <scheme val="minor"/>
      </rPr>
      <t>n,</t>
    </r>
    <r>
      <rPr>
        <vertAlign val="subscript"/>
        <sz val="11"/>
        <color theme="1"/>
        <rFont val="Calibri"/>
        <family val="2"/>
      </rPr>
      <t>α</t>
    </r>
  </si>
  <si>
    <t>Chi-sq</t>
  </si>
  <si>
    <t>D-crit</t>
  </si>
  <si>
    <t>=KSCRIT(B14,0.05)</t>
  </si>
  <si>
    <t>p-value</t>
  </si>
  <si>
    <t>=KSPROB(G15,B14)</t>
  </si>
  <si>
    <t>=KINV(0.05)/SQRT(B14) or KSINV(.05,1000)</t>
  </si>
  <si>
    <t>=1-KDIST(G15*SQRT(B14)) or KSDIST(G15,B14)</t>
  </si>
  <si>
    <r>
      <t>D</t>
    </r>
    <r>
      <rPr>
        <vertAlign val="subscript"/>
        <sz val="11"/>
        <color theme="1"/>
        <rFont val="Aptos Narrow"/>
        <family val="2"/>
        <scheme val="minor"/>
      </rPr>
      <t>n</t>
    </r>
  </si>
  <si>
    <t>D</t>
  </si>
  <si>
    <t>count</t>
  </si>
  <si>
    <t>=KSCRIT(L21,0.05)</t>
  </si>
  <si>
    <t>=KSPROB(U20,L21)</t>
  </si>
  <si>
    <t>QQ Plot</t>
  </si>
  <si>
    <t>QQ Tables</t>
  </si>
  <si>
    <t>Count</t>
  </si>
  <si>
    <t>Mean</t>
  </si>
  <si>
    <t>Std Dev</t>
  </si>
  <si>
    <t>Interval</t>
  </si>
  <si>
    <t>Data</t>
  </si>
  <si>
    <t>Std Norm</t>
  </si>
  <si>
    <t>Std Data</t>
  </si>
  <si>
    <t>Real Statistics Using Excel</t>
  </si>
  <si>
    <t>Updated</t>
  </si>
  <si>
    <t>Copyright © 2013 - 2024 Charles Zaiontz</t>
  </si>
  <si>
    <t>Kolmogorov-Smirnov</t>
  </si>
  <si>
    <t>Kolmogorov-Smirnov (one sample, normal distribution)</t>
  </si>
  <si>
    <t>Kolmogorov-Smirnov Test for Normality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</si>
</sst>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vertAlign val="subscript"/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quotePrefix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164" fontId="0" fillId="0" borderId="0" xfId="0" applyNumberFormat="1"/>
    <xf numFmtId="1" fontId="0" fillId="0" borderId="0" xfId="0" applyNumberFormat="1"/>
    <xf numFmtId="164" fontId="0" fillId="0" borderId="7" xfId="0" applyNumberFormat="1" applyBorder="1"/>
    <xf numFmtId="1" fontId="0" fillId="0" borderId="7" xfId="0" applyNumberFormat="1" applyBorder="1"/>
    <xf numFmtId="0" fontId="0" fillId="0" borderId="13" xfId="0" applyBorder="1"/>
    <xf numFmtId="165" fontId="0" fillId="0" borderId="6" xfId="0" applyNumberFormat="1" applyBorder="1"/>
    <xf numFmtId="165" fontId="0" fillId="0" borderId="0" xfId="0" applyNumberFormat="1"/>
    <xf numFmtId="15" fontId="0" fillId="0" borderId="0" xfId="0" applyNumberForma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'KS B'!$B$36:$B$50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'KS B'!$C$36:$C$50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2-4A37-9FB6-5331BACF3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180336"/>
        <c:axId val="812179944"/>
      </c:scatterChart>
      <c:valAx>
        <c:axId val="81218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2179944"/>
        <c:crosses val="autoZero"/>
        <c:crossBetween val="midCat"/>
      </c:valAx>
      <c:valAx>
        <c:axId val="812179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2180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'KS B'!$P$34:$P$48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'KS B'!$Q$34:$Q$48</c:f>
              <c:numCache>
                <c:formatCode>General</c:formatCode>
                <c:ptCount val="15"/>
                <c:pt idx="0">
                  <c:v>-1.8339146358159142</c:v>
                </c:pt>
                <c:pt idx="1">
                  <c:v>-1.2815515655446006</c:v>
                </c:pt>
                <c:pt idx="2">
                  <c:v>-0.96742156610170071</c:v>
                </c:pt>
                <c:pt idx="3">
                  <c:v>-0.72791329088164469</c:v>
                </c:pt>
                <c:pt idx="4">
                  <c:v>-0.52440051270804089</c:v>
                </c:pt>
                <c:pt idx="5">
                  <c:v>-0.34069482708779553</c:v>
                </c:pt>
                <c:pt idx="6">
                  <c:v>-0.16789400478810546</c:v>
                </c:pt>
                <c:pt idx="7">
                  <c:v>0</c:v>
                </c:pt>
                <c:pt idx="8">
                  <c:v>0.16789400478810546</c:v>
                </c:pt>
                <c:pt idx="9">
                  <c:v>0.34069482708779542</c:v>
                </c:pt>
                <c:pt idx="10">
                  <c:v>0.52440051270804078</c:v>
                </c:pt>
                <c:pt idx="11">
                  <c:v>0.72791329088164458</c:v>
                </c:pt>
                <c:pt idx="12">
                  <c:v>0.96742156610170071</c:v>
                </c:pt>
                <c:pt idx="13">
                  <c:v>1.2815515655446006</c:v>
                </c:pt>
                <c:pt idx="14">
                  <c:v>1.8339146358159142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2F-40A2-8568-75860C17C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181512"/>
        <c:axId val="812181904"/>
      </c:scatterChart>
      <c:valAx>
        <c:axId val="81218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2181904"/>
        <c:crosses val="autoZero"/>
        <c:crossBetween val="midCat"/>
      </c:valAx>
      <c:valAx>
        <c:axId val="812181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2181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30</xdr:row>
      <xdr:rowOff>100012</xdr:rowOff>
    </xdr:from>
    <xdr:to>
      <xdr:col>11</xdr:col>
      <xdr:colOff>581025</xdr:colOff>
      <xdr:row>44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5DAF36-B102-4611-A0DB-D3A3096B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30</xdr:row>
      <xdr:rowOff>23812</xdr:rowOff>
    </xdr:from>
    <xdr:to>
      <xdr:col>25</xdr:col>
      <xdr:colOff>314325</xdr:colOff>
      <xdr:row>44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00EBF9-4968-4CDC-990C-E3AE7D387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Goodness%20of%20Fit%2026%20April%202022.xlsx" TargetMode="External"/><Relationship Id="rId1" Type="http://schemas.openxmlformats.org/officeDocument/2006/relationships/externalLinkPath" Target="/38f5cd2f1f925cfd/Documenti/A%20Real%20Statistics%202020/Examples/Real%20Statistics%20Examples%20Goodness%20of%20Fit%2026%20Ap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Norm Histogram"/>
      <sheetName val="Norm QQ Plot 1"/>
      <sheetName val="Norm QQ Plot 2"/>
      <sheetName val="Norm Box Plot"/>
      <sheetName val="Log Trans"/>
      <sheetName val="Norm Chi-sq 1"/>
      <sheetName val="Norm Chi-sq 2"/>
      <sheetName val="KS A"/>
      <sheetName val="KS B"/>
      <sheetName val="Lil"/>
      <sheetName val="Lil 1"/>
      <sheetName val="SW 1"/>
      <sheetName val="SW 2"/>
      <sheetName val="SW 3"/>
      <sheetName val="SW 4"/>
      <sheetName val="DAgost"/>
      <sheetName val="KS 1"/>
      <sheetName val="KS 2"/>
      <sheetName val="KS 3"/>
      <sheetName val="AD 1"/>
      <sheetName val="AD 2"/>
      <sheetName val="AD 3"/>
      <sheetName val="AD2 1"/>
      <sheetName val="AD2 2"/>
      <sheetName val="AD2 2a"/>
      <sheetName val="GOF"/>
      <sheetName val="KS Table"/>
      <sheetName val="KS Table 1"/>
      <sheetName val="KS2 Table"/>
      <sheetName val="Lill Table"/>
      <sheetName val="Lill Table 1"/>
      <sheetName val="SW Table"/>
      <sheetName val="SW Table Formatted"/>
      <sheetName val="AD Table"/>
      <sheetName val="AD2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0">
          <cell r="C30">
            <v>1.36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32EB-BABB-4588-B599-CBA5AD2C1474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53</v>
      </c>
    </row>
    <row r="2" spans="1:13" x14ac:dyDescent="0.35">
      <c r="A2" t="s">
        <v>58</v>
      </c>
    </row>
    <row r="4" spans="1:13" x14ac:dyDescent="0.35">
      <c r="A4" t="s">
        <v>54</v>
      </c>
      <c r="B4" s="27">
        <v>45481</v>
      </c>
    </row>
    <row r="6" spans="1:13" x14ac:dyDescent="0.35">
      <c r="A6" s="28" t="s">
        <v>55</v>
      </c>
    </row>
    <row r="10" spans="1:13" ht="18.5" x14ac:dyDescent="0.45">
      <c r="M10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CD2F-192E-4C5E-98FF-637433CAADB0}">
  <dimension ref="A1:AG24"/>
  <sheetViews>
    <sheetView workbookViewId="0"/>
  </sheetViews>
  <sheetFormatPr defaultRowHeight="14.5" x14ac:dyDescent="0.35"/>
  <cols>
    <col min="1" max="1" width="6.26953125" customWidth="1"/>
    <col min="2" max="2" width="6.7265625" customWidth="1"/>
    <col min="3" max="3" width="7.7265625" customWidth="1"/>
    <col min="4" max="4" width="7.1796875" customWidth="1"/>
    <col min="5" max="6" width="10.7265625" customWidth="1"/>
    <col min="7" max="7" width="10" bestFit="1" customWidth="1"/>
    <col min="8" max="8" width="3.54296875" customWidth="1"/>
    <col min="9" max="10" width="7.453125" customWidth="1"/>
    <col min="11" max="11" width="8.54296875" customWidth="1"/>
    <col min="12" max="12" width="3.453125" customWidth="1"/>
    <col min="13" max="13" width="10.54296875" customWidth="1"/>
    <col min="14" max="14" width="9.1796875" customWidth="1"/>
    <col min="15" max="15" width="3.26953125" customWidth="1"/>
    <col min="16" max="16" width="32" customWidth="1"/>
    <col min="17" max="17" width="8.453125" customWidth="1"/>
    <col min="20" max="20" width="10.81640625" customWidth="1"/>
    <col min="23" max="33" width="6" customWidth="1"/>
  </cols>
  <sheetData>
    <row r="1" spans="1:33" x14ac:dyDescent="0.35">
      <c r="A1" s="1" t="s">
        <v>56</v>
      </c>
      <c r="B1" s="1"/>
      <c r="I1" t="s">
        <v>0</v>
      </c>
      <c r="R1" t="s">
        <v>1</v>
      </c>
    </row>
    <row r="3" spans="1:33" ht="17.25" customHeight="1" x14ac:dyDescent="0.4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/>
      <c r="I3" s="2" t="s">
        <v>9</v>
      </c>
      <c r="J3" s="2" t="s">
        <v>10</v>
      </c>
      <c r="K3" s="2" t="s">
        <v>11</v>
      </c>
      <c r="R3" s="4" t="s">
        <v>12</v>
      </c>
      <c r="S3" s="5" t="s">
        <v>13</v>
      </c>
      <c r="T3" s="5" t="s">
        <v>14</v>
      </c>
      <c r="W3" s="6" t="s">
        <v>2</v>
      </c>
      <c r="X3" s="7">
        <v>100</v>
      </c>
      <c r="Y3" s="7">
        <f t="shared" ref="Y3:AG3" si="0">X3+100</f>
        <v>200</v>
      </c>
      <c r="Z3" s="7">
        <f t="shared" si="0"/>
        <v>300</v>
      </c>
      <c r="AA3" s="7">
        <f t="shared" si="0"/>
        <v>400</v>
      </c>
      <c r="AB3" s="7">
        <f t="shared" si="0"/>
        <v>500</v>
      </c>
      <c r="AC3" s="7">
        <f t="shared" si="0"/>
        <v>600</v>
      </c>
      <c r="AD3" s="7">
        <f t="shared" si="0"/>
        <v>700</v>
      </c>
      <c r="AE3" s="7">
        <f t="shared" si="0"/>
        <v>800</v>
      </c>
      <c r="AF3" s="7">
        <f t="shared" si="0"/>
        <v>900</v>
      </c>
      <c r="AG3" s="8">
        <f t="shared" si="0"/>
        <v>1000</v>
      </c>
    </row>
    <row r="4" spans="1:33" x14ac:dyDescent="0.35">
      <c r="A4">
        <v>100</v>
      </c>
      <c r="B4">
        <v>8</v>
      </c>
      <c r="C4">
        <f>B4</f>
        <v>8</v>
      </c>
      <c r="D4">
        <f t="shared" ref="D4:D12" si="1">C4/B$14</f>
        <v>8.0000000000000002E-3</v>
      </c>
      <c r="E4">
        <f t="shared" ref="E4:E12" si="2">STANDARDIZE(A4,N$5,N$10)</f>
        <v>-2.4579294796607574</v>
      </c>
      <c r="F4">
        <f t="shared" ref="F4:F12" si="3">NORMSDIST(E4)</f>
        <v>6.9870305651949282E-3</v>
      </c>
      <c r="G4">
        <f t="shared" ref="G4:G13" si="4">ABS(F4-D4)</f>
        <v>1.012969434805072E-3</v>
      </c>
      <c r="I4">
        <f>A4/2</f>
        <v>50</v>
      </c>
      <c r="J4">
        <f>C4</f>
        <v>8</v>
      </c>
      <c r="K4">
        <f t="shared" ref="K4:K13" si="5">I4^2</f>
        <v>2500</v>
      </c>
      <c r="M4" t="s">
        <v>15</v>
      </c>
      <c r="N4" s="9">
        <f>J14</f>
        <v>1000</v>
      </c>
      <c r="P4" s="10" t="s">
        <v>16</v>
      </c>
      <c r="Q4" s="10"/>
      <c r="R4" s="11">
        <f t="shared" ref="R4:R13" si="6">B4</f>
        <v>8</v>
      </c>
      <c r="S4" s="7">
        <f>F4*A$13</f>
        <v>6.987030565194928</v>
      </c>
      <c r="T4" s="8">
        <f t="shared" ref="T4:T13" si="7">((R4-S4)^2)/S4</f>
        <v>0.14685882168037717</v>
      </c>
      <c r="W4" s="12" t="s">
        <v>3</v>
      </c>
      <c r="X4" s="13">
        <v>8</v>
      </c>
      <c r="Y4" s="13">
        <v>25</v>
      </c>
      <c r="Z4" s="13">
        <v>88</v>
      </c>
      <c r="AA4" s="13">
        <v>172</v>
      </c>
      <c r="AB4" s="13">
        <v>243</v>
      </c>
      <c r="AC4" s="13">
        <v>252</v>
      </c>
      <c r="AD4" s="13">
        <v>144</v>
      </c>
      <c r="AE4" s="13">
        <v>49</v>
      </c>
      <c r="AF4" s="13">
        <v>13</v>
      </c>
      <c r="AG4" s="14">
        <v>6</v>
      </c>
    </row>
    <row r="5" spans="1:33" x14ac:dyDescent="0.35">
      <c r="A5">
        <f t="shared" ref="A5:A13" si="8">A4+100</f>
        <v>200</v>
      </c>
      <c r="B5">
        <v>25</v>
      </c>
      <c r="C5">
        <f t="shared" ref="C5:C13" si="9">C4+B5</f>
        <v>33</v>
      </c>
      <c r="D5">
        <f t="shared" si="1"/>
        <v>3.3000000000000002E-2</v>
      </c>
      <c r="E5">
        <f t="shared" si="2"/>
        <v>-1.8134802191309309</v>
      </c>
      <c r="F5">
        <f t="shared" si="3"/>
        <v>3.4878893404836887E-2</v>
      </c>
      <c r="G5">
        <f t="shared" si="4"/>
        <v>1.8788934048368858E-3</v>
      </c>
      <c r="I5">
        <f t="shared" ref="I5:I13" si="10">I4+100</f>
        <v>150</v>
      </c>
      <c r="J5">
        <f t="shared" ref="J5:J13" si="11">C5-C4</f>
        <v>25</v>
      </c>
      <c r="K5">
        <f t="shared" si="5"/>
        <v>22500</v>
      </c>
      <c r="M5" t="s">
        <v>17</v>
      </c>
      <c r="N5" s="15">
        <f>SUMPRODUCT(I4:I13,J4:J13)/B14</f>
        <v>481.4</v>
      </c>
      <c r="P5" s="10" t="s">
        <v>18</v>
      </c>
      <c r="Q5" s="10"/>
      <c r="R5" s="16">
        <f t="shared" si="6"/>
        <v>25</v>
      </c>
      <c r="S5">
        <f t="shared" ref="S5:S13" si="12">(F5-F4)*A$13</f>
        <v>27.891862839641959</v>
      </c>
      <c r="T5" s="17">
        <f t="shared" si="7"/>
        <v>0.29983191626111583</v>
      </c>
    </row>
    <row r="6" spans="1:33" x14ac:dyDescent="0.35">
      <c r="A6">
        <f t="shared" si="8"/>
        <v>300</v>
      </c>
      <c r="B6">
        <v>88</v>
      </c>
      <c r="C6">
        <f t="shared" si="9"/>
        <v>121</v>
      </c>
      <c r="D6">
        <f t="shared" si="1"/>
        <v>0.121</v>
      </c>
      <c r="E6">
        <f t="shared" si="2"/>
        <v>-1.1690309586011047</v>
      </c>
      <c r="F6">
        <f t="shared" si="3"/>
        <v>0.12119557921966108</v>
      </c>
      <c r="G6">
        <f t="shared" si="4"/>
        <v>1.9557921966108227E-4</v>
      </c>
      <c r="I6">
        <f t="shared" si="10"/>
        <v>250</v>
      </c>
      <c r="J6">
        <f t="shared" si="11"/>
        <v>88</v>
      </c>
      <c r="K6">
        <f t="shared" si="5"/>
        <v>62500</v>
      </c>
      <c r="M6" t="s">
        <v>19</v>
      </c>
      <c r="N6" s="15">
        <f>N5^2</f>
        <v>231745.96</v>
      </c>
      <c r="P6" s="10" t="s">
        <v>20</v>
      </c>
      <c r="Q6" s="10"/>
      <c r="R6" s="16">
        <f t="shared" si="6"/>
        <v>88</v>
      </c>
      <c r="S6">
        <f t="shared" si="12"/>
        <v>86.316685814824183</v>
      </c>
      <c r="T6" s="17">
        <f t="shared" si="7"/>
        <v>3.2827333664002735E-2</v>
      </c>
    </row>
    <row r="7" spans="1:33" x14ac:dyDescent="0.35">
      <c r="A7">
        <f t="shared" si="8"/>
        <v>400</v>
      </c>
      <c r="B7">
        <v>172</v>
      </c>
      <c r="C7">
        <f t="shared" si="9"/>
        <v>293</v>
      </c>
      <c r="D7">
        <f t="shared" si="1"/>
        <v>0.29299999999999998</v>
      </c>
      <c r="E7">
        <f t="shared" si="2"/>
        <v>-0.52458169807127841</v>
      </c>
      <c r="F7">
        <f t="shared" si="3"/>
        <v>0.29993700618043095</v>
      </c>
      <c r="G7">
        <f t="shared" si="4"/>
        <v>6.9370061804309713E-3</v>
      </c>
      <c r="I7">
        <f t="shared" si="10"/>
        <v>350</v>
      </c>
      <c r="J7">
        <f t="shared" si="11"/>
        <v>172</v>
      </c>
      <c r="K7">
        <f t="shared" si="5"/>
        <v>122500</v>
      </c>
      <c r="M7" t="s">
        <v>21</v>
      </c>
      <c r="N7" s="15">
        <f>SUMPRODUCT(J4:J13,K4:K13)/B14</f>
        <v>255800</v>
      </c>
      <c r="P7" s="10" t="s">
        <v>22</v>
      </c>
      <c r="Q7" s="10"/>
      <c r="R7" s="16">
        <f t="shared" si="6"/>
        <v>172</v>
      </c>
      <c r="S7">
        <f t="shared" si="12"/>
        <v>178.7414269607699</v>
      </c>
      <c r="T7" s="17">
        <f t="shared" si="7"/>
        <v>0.25426023636574158</v>
      </c>
    </row>
    <row r="8" spans="1:33" x14ac:dyDescent="0.35">
      <c r="A8">
        <f t="shared" si="8"/>
        <v>500</v>
      </c>
      <c r="B8">
        <v>243</v>
      </c>
      <c r="C8">
        <f t="shared" si="9"/>
        <v>536</v>
      </c>
      <c r="D8">
        <f t="shared" si="1"/>
        <v>0.53600000000000003</v>
      </c>
      <c r="E8">
        <f t="shared" si="2"/>
        <v>0.11986756245854784</v>
      </c>
      <c r="F8">
        <f t="shared" si="3"/>
        <v>0.54770596971443952</v>
      </c>
      <c r="G8">
        <f t="shared" si="4"/>
        <v>1.170596971443949E-2</v>
      </c>
      <c r="I8">
        <f t="shared" si="10"/>
        <v>450</v>
      </c>
      <c r="J8">
        <f t="shared" si="11"/>
        <v>243</v>
      </c>
      <c r="K8">
        <f t="shared" si="5"/>
        <v>202500</v>
      </c>
      <c r="M8" t="s">
        <v>23</v>
      </c>
      <c r="N8" s="15">
        <f>N7-N6</f>
        <v>24054.040000000008</v>
      </c>
      <c r="P8" s="10" t="s">
        <v>24</v>
      </c>
      <c r="Q8" s="10"/>
      <c r="R8" s="16">
        <f t="shared" si="6"/>
        <v>243</v>
      </c>
      <c r="S8">
        <f t="shared" si="12"/>
        <v>247.76896353400858</v>
      </c>
      <c r="T8" s="17">
        <f t="shared" si="7"/>
        <v>9.1791210910005236E-2</v>
      </c>
    </row>
    <row r="9" spans="1:33" x14ac:dyDescent="0.35">
      <c r="A9">
        <f t="shared" si="8"/>
        <v>600</v>
      </c>
      <c r="B9">
        <v>252</v>
      </c>
      <c r="C9">
        <f t="shared" si="9"/>
        <v>788</v>
      </c>
      <c r="D9">
        <f t="shared" si="1"/>
        <v>0.78800000000000003</v>
      </c>
      <c r="E9">
        <f t="shared" si="2"/>
        <v>0.76431682298837411</v>
      </c>
      <c r="F9">
        <f t="shared" si="3"/>
        <v>0.77766076874891288</v>
      </c>
      <c r="G9">
        <f t="shared" si="4"/>
        <v>1.0339231251087155E-2</v>
      </c>
      <c r="I9">
        <f t="shared" si="10"/>
        <v>550</v>
      </c>
      <c r="J9">
        <f t="shared" si="11"/>
        <v>252</v>
      </c>
      <c r="K9">
        <f t="shared" si="5"/>
        <v>302500</v>
      </c>
      <c r="M9" t="s">
        <v>25</v>
      </c>
      <c r="N9" s="15">
        <f>N8*J14/(J14-1)</f>
        <v>24078.118118118127</v>
      </c>
      <c r="P9" s="10" t="s">
        <v>26</v>
      </c>
      <c r="Q9" s="10"/>
      <c r="R9" s="16">
        <f t="shared" si="6"/>
        <v>252</v>
      </c>
      <c r="S9">
        <f t="shared" si="12"/>
        <v>229.95479903447335</v>
      </c>
      <c r="T9" s="17">
        <f t="shared" si="7"/>
        <v>2.1134191921674153</v>
      </c>
    </row>
    <row r="10" spans="1:33" x14ac:dyDescent="0.35">
      <c r="A10">
        <f t="shared" si="8"/>
        <v>700</v>
      </c>
      <c r="B10">
        <v>144</v>
      </c>
      <c r="C10">
        <f t="shared" si="9"/>
        <v>932</v>
      </c>
      <c r="D10">
        <f t="shared" si="1"/>
        <v>0.93200000000000005</v>
      </c>
      <c r="E10">
        <f t="shared" si="2"/>
        <v>1.4087660835182003</v>
      </c>
      <c r="F10">
        <f t="shared" si="3"/>
        <v>0.92054782644261324</v>
      </c>
      <c r="G10">
        <f t="shared" si="4"/>
        <v>1.1452173557386813E-2</v>
      </c>
      <c r="I10">
        <f t="shared" si="10"/>
        <v>650</v>
      </c>
      <c r="J10">
        <f t="shared" si="11"/>
        <v>144</v>
      </c>
      <c r="K10">
        <f t="shared" si="5"/>
        <v>422500</v>
      </c>
      <c r="M10" t="s">
        <v>27</v>
      </c>
      <c r="N10" s="18">
        <f>SQRT(N9)</f>
        <v>155.17125416171041</v>
      </c>
      <c r="P10" s="10" t="s">
        <v>28</v>
      </c>
      <c r="Q10" s="10"/>
      <c r="R10" s="16">
        <f t="shared" si="6"/>
        <v>144</v>
      </c>
      <c r="S10">
        <f t="shared" si="12"/>
        <v>142.88705769370037</v>
      </c>
      <c r="T10" s="17">
        <f t="shared" si="7"/>
        <v>8.6686687873911462E-3</v>
      </c>
    </row>
    <row r="11" spans="1:33" x14ac:dyDescent="0.35">
      <c r="A11">
        <f t="shared" si="8"/>
        <v>800</v>
      </c>
      <c r="B11">
        <v>49</v>
      </c>
      <c r="C11">
        <f t="shared" si="9"/>
        <v>981</v>
      </c>
      <c r="D11">
        <f t="shared" si="1"/>
        <v>0.98099999999999998</v>
      </c>
      <c r="E11">
        <f t="shared" si="2"/>
        <v>2.0532153440480267</v>
      </c>
      <c r="F11">
        <f t="shared" si="3"/>
        <v>0.97997415154193446</v>
      </c>
      <c r="G11">
        <f t="shared" si="4"/>
        <v>1.0258484580655258E-3</v>
      </c>
      <c r="I11">
        <f t="shared" si="10"/>
        <v>750</v>
      </c>
      <c r="J11">
        <f t="shared" si="11"/>
        <v>49</v>
      </c>
      <c r="K11">
        <f t="shared" si="5"/>
        <v>562500</v>
      </c>
      <c r="R11" s="16">
        <f t="shared" si="6"/>
        <v>49</v>
      </c>
      <c r="S11">
        <f t="shared" si="12"/>
        <v>59.426325099321218</v>
      </c>
      <c r="T11" s="17">
        <f t="shared" si="7"/>
        <v>1.8292945911605309</v>
      </c>
    </row>
    <row r="12" spans="1:33" x14ac:dyDescent="0.35">
      <c r="A12">
        <f t="shared" si="8"/>
        <v>900</v>
      </c>
      <c r="B12">
        <v>13</v>
      </c>
      <c r="C12">
        <f t="shared" si="9"/>
        <v>994</v>
      </c>
      <c r="D12">
        <f t="shared" si="1"/>
        <v>0.99399999999999999</v>
      </c>
      <c r="E12">
        <f t="shared" si="2"/>
        <v>2.6976646045778527</v>
      </c>
      <c r="F12">
        <f t="shared" si="3"/>
        <v>0.99650861232488752</v>
      </c>
      <c r="G12">
        <f t="shared" si="4"/>
        <v>2.5086123248875269E-3</v>
      </c>
      <c r="I12">
        <f t="shared" si="10"/>
        <v>850</v>
      </c>
      <c r="J12">
        <f t="shared" si="11"/>
        <v>13</v>
      </c>
      <c r="K12">
        <f t="shared" si="5"/>
        <v>722500</v>
      </c>
      <c r="R12" s="16">
        <f t="shared" si="6"/>
        <v>13</v>
      </c>
      <c r="S12">
        <f t="shared" si="12"/>
        <v>16.534460782953065</v>
      </c>
      <c r="T12" s="17">
        <f t="shared" si="7"/>
        <v>0.75553797551794377</v>
      </c>
    </row>
    <row r="13" spans="1:33" x14ac:dyDescent="0.35">
      <c r="A13" s="13">
        <f t="shared" si="8"/>
        <v>1000</v>
      </c>
      <c r="B13" s="13">
        <v>6</v>
      </c>
      <c r="C13" s="13">
        <f t="shared" si="9"/>
        <v>1000</v>
      </c>
      <c r="D13" s="13">
        <f>C13/A$13</f>
        <v>1</v>
      </c>
      <c r="E13" s="13"/>
      <c r="F13" s="13">
        <v>1</v>
      </c>
      <c r="G13" s="13">
        <f t="shared" si="4"/>
        <v>0</v>
      </c>
      <c r="I13" s="13">
        <f t="shared" si="10"/>
        <v>950</v>
      </c>
      <c r="J13" s="13">
        <f t="shared" si="11"/>
        <v>6</v>
      </c>
      <c r="K13" s="13">
        <f t="shared" si="5"/>
        <v>902500</v>
      </c>
      <c r="R13" s="19">
        <f t="shared" si="6"/>
        <v>6</v>
      </c>
      <c r="S13" s="13">
        <f t="shared" si="12"/>
        <v>3.4913876751124784</v>
      </c>
      <c r="T13" s="14">
        <f t="shared" si="7"/>
        <v>1.8024740825651329</v>
      </c>
    </row>
    <row r="14" spans="1:33" x14ac:dyDescent="0.35">
      <c r="B14">
        <f>SUM(B4:B13)</f>
        <v>1000</v>
      </c>
      <c r="J14">
        <f>SUM(J4:J13)</f>
        <v>1000</v>
      </c>
    </row>
    <row r="15" spans="1:33" ht="16.5" x14ac:dyDescent="0.45">
      <c r="F15" s="4" t="s">
        <v>29</v>
      </c>
      <c r="G15" s="9">
        <f>MAX(G4:G13)</f>
        <v>1.170596971443949E-2</v>
      </c>
      <c r="S15" s="4" t="s">
        <v>30</v>
      </c>
      <c r="T15" s="9">
        <f>SUM(T4:T13)</f>
        <v>7.3349640290796572</v>
      </c>
    </row>
    <row r="16" spans="1:33" ht="16.5" x14ac:dyDescent="0.45">
      <c r="A16" s="4"/>
      <c r="B16" s="4"/>
      <c r="F16" s="4" t="s">
        <v>31</v>
      </c>
      <c r="G16" s="18">
        <f>'[1]KS Table'!C30/SQRT(B14)</f>
        <v>4.3006976178289961E-2</v>
      </c>
      <c r="S16" s="4" t="s">
        <v>32</v>
      </c>
      <c r="T16" s="18">
        <f>CHIDIST(T15,COUNT(R4:R13)-1)</f>
        <v>0.60228847645753647</v>
      </c>
    </row>
    <row r="18" spans="6:20" x14ac:dyDescent="0.35">
      <c r="F18" s="4" t="s">
        <v>33</v>
      </c>
      <c r="G18" s="9" t="e">
        <f ca="1">KSCRIT(B14,0.05)</f>
        <v>#NAME?</v>
      </c>
      <c r="I18" s="10" t="s">
        <v>34</v>
      </c>
      <c r="S18" s="4" t="s">
        <v>30</v>
      </c>
      <c r="T18" s="9">
        <f>SUM(T4:T12)</f>
        <v>5.5324899465145245</v>
      </c>
    </row>
    <row r="19" spans="6:20" x14ac:dyDescent="0.35">
      <c r="F19" s="4" t="s">
        <v>35</v>
      </c>
      <c r="G19" s="18" t="e">
        <f ca="1">KSPROB(G15,B14)</f>
        <v>#NAME?</v>
      </c>
      <c r="I19" s="10" t="s">
        <v>36</v>
      </c>
      <c r="S19" s="4" t="s">
        <v>32</v>
      </c>
      <c r="T19" s="18">
        <f>CHIDIST(T18,COUNT(R4:R12)-1)</f>
        <v>0.69943778324870076</v>
      </c>
    </row>
    <row r="21" spans="6:20" x14ac:dyDescent="0.35">
      <c r="F21" s="4" t="s">
        <v>33</v>
      </c>
      <c r="G21" s="9" t="e">
        <f ca="1">KINV(0.05)/SQRT(B14)</f>
        <v>#NAME?</v>
      </c>
      <c r="I21" s="10" t="s">
        <v>37</v>
      </c>
    </row>
    <row r="22" spans="6:20" x14ac:dyDescent="0.35">
      <c r="F22" s="4" t="s">
        <v>35</v>
      </c>
      <c r="G22" s="18" t="e">
        <f ca="1">KSDIST(G15,B14)</f>
        <v>#NAME?</v>
      </c>
      <c r="I22" s="10" t="s">
        <v>38</v>
      </c>
    </row>
    <row r="24" spans="6:20" x14ac:dyDescent="0.35">
      <c r="F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446D-08EC-4B06-BE47-1E75D6E94F1A}">
  <dimension ref="A1:W50"/>
  <sheetViews>
    <sheetView workbookViewId="0"/>
  </sheetViews>
  <sheetFormatPr defaultRowHeight="14.5" x14ac:dyDescent="0.35"/>
  <cols>
    <col min="1" max="1" width="6.54296875" customWidth="1"/>
    <col min="2" max="3" width="6.26953125" customWidth="1"/>
    <col min="4" max="4" width="7" customWidth="1"/>
    <col min="8" max="8" width="10.54296875" customWidth="1"/>
    <col min="18" max="18" width="10.26953125" customWidth="1"/>
    <col min="20" max="20" width="12" bestFit="1" customWidth="1"/>
    <col min="21" max="21" width="9.1796875" customWidth="1"/>
    <col min="22" max="22" width="3" customWidth="1"/>
    <col min="23" max="23" width="18.26953125" customWidth="1"/>
  </cols>
  <sheetData>
    <row r="1" spans="1:23" x14ac:dyDescent="0.35">
      <c r="A1" s="1" t="s">
        <v>57</v>
      </c>
    </row>
    <row r="3" spans="1:23" ht="16.5" x14ac:dyDescent="0.45"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2" t="s">
        <v>8</v>
      </c>
      <c r="L3" s="2" t="s">
        <v>2</v>
      </c>
      <c r="M3" s="2" t="s">
        <v>3</v>
      </c>
      <c r="N3" s="2" t="s">
        <v>4</v>
      </c>
      <c r="O3" s="3" t="s">
        <v>5</v>
      </c>
      <c r="P3" s="3" t="s">
        <v>6</v>
      </c>
      <c r="Q3" s="3" t="s">
        <v>7</v>
      </c>
      <c r="R3" s="2" t="s">
        <v>8</v>
      </c>
    </row>
    <row r="4" spans="1:23" x14ac:dyDescent="0.35">
      <c r="B4" s="20">
        <v>1.2</v>
      </c>
      <c r="C4" s="21">
        <v>1</v>
      </c>
      <c r="D4">
        <f>C4</f>
        <v>1</v>
      </c>
      <c r="E4">
        <f t="shared" ref="E4:E18" si="0">D4/B$21</f>
        <v>6.6666666666666666E-2</v>
      </c>
      <c r="F4">
        <f t="shared" ref="F4:F18" si="1">STANDARDIZE(B4,B$19,B$20)</f>
        <v>-1.0799190997164931</v>
      </c>
      <c r="G4">
        <f t="shared" ref="G4:G18" si="2">NORMSDIST(F4)</f>
        <v>0.14008910360685203</v>
      </c>
      <c r="H4">
        <f t="shared" ref="H4:H18" si="3">ABS(G4-E4)</f>
        <v>7.3422436940185368E-2</v>
      </c>
      <c r="L4" s="20">
        <v>1.2</v>
      </c>
      <c r="M4" s="21">
        <v>1</v>
      </c>
      <c r="N4">
        <f>M4</f>
        <v>1</v>
      </c>
      <c r="O4">
        <f t="shared" ref="O4:O18" si="4">N4/L$21</f>
        <v>6.6666666666666666E-2</v>
      </c>
      <c r="P4">
        <f t="shared" ref="P4:P18" si="5">STANDARDIZE(L4,L$19,L$20)</f>
        <v>-0.88381932340813718</v>
      </c>
      <c r="Q4">
        <f t="shared" ref="Q4:Q18" si="6">NORMSDIST(P4)</f>
        <v>0.18839687673989083</v>
      </c>
      <c r="R4">
        <f t="shared" ref="R4:R18" si="7">ABS(Q4-O4)</f>
        <v>0.12173021007322417</v>
      </c>
      <c r="T4" t="e">
        <f t="array" aca="1" ref="T4:U5" ca="1">LTEST(L4:L18,TRUE)</f>
        <v>#NAME?</v>
      </c>
      <c r="U4" s="9" t="e">
        <f ca="1"/>
        <v>#NAME?</v>
      </c>
      <c r="W4" t="e">
        <f ca="1">FTEXT(T4)</f>
        <v>#NAME?</v>
      </c>
    </row>
    <row r="5" spans="1:23" x14ac:dyDescent="0.35">
      <c r="B5" s="20">
        <v>1.6</v>
      </c>
      <c r="C5" s="21">
        <v>1</v>
      </c>
      <c r="D5">
        <f t="shared" ref="D5:D18" si="8">D4+C5</f>
        <v>2</v>
      </c>
      <c r="E5">
        <f t="shared" si="0"/>
        <v>0.13333333333333333</v>
      </c>
      <c r="F5">
        <f t="shared" si="1"/>
        <v>-0.87806506238630733</v>
      </c>
      <c r="G5">
        <f t="shared" si="2"/>
        <v>0.18995420579836306</v>
      </c>
      <c r="H5">
        <f t="shared" si="3"/>
        <v>5.6620872465029726E-2</v>
      </c>
      <c r="L5" s="20">
        <v>1.3</v>
      </c>
      <c r="M5" s="21">
        <v>1</v>
      </c>
      <c r="N5">
        <f t="shared" ref="N5:N18" si="9">N4+M5</f>
        <v>2</v>
      </c>
      <c r="O5">
        <f t="shared" si="4"/>
        <v>0.13333333333333333</v>
      </c>
      <c r="P5">
        <f t="shared" si="5"/>
        <v>-0.83014608514448507</v>
      </c>
      <c r="Q5">
        <f t="shared" si="6"/>
        <v>0.2032280968675306</v>
      </c>
      <c r="R5">
        <f t="shared" si="7"/>
        <v>6.9894763534197268E-2</v>
      </c>
      <c r="T5" t="e">
        <f ca="1"/>
        <v>#NAME?</v>
      </c>
      <c r="U5" s="18" t="e">
        <f ca="1"/>
        <v>#NAME?</v>
      </c>
    </row>
    <row r="6" spans="1:23" x14ac:dyDescent="0.35">
      <c r="B6" s="20">
        <v>1.7</v>
      </c>
      <c r="C6" s="21">
        <v>1</v>
      </c>
      <c r="D6">
        <f t="shared" si="8"/>
        <v>3</v>
      </c>
      <c r="E6">
        <f t="shared" si="0"/>
        <v>0.2</v>
      </c>
      <c r="F6">
        <f t="shared" si="1"/>
        <v>-0.82760155305376093</v>
      </c>
      <c r="G6">
        <f t="shared" si="2"/>
        <v>0.20394809422089374</v>
      </c>
      <c r="H6">
        <f t="shared" si="3"/>
        <v>3.9480942208937331E-3</v>
      </c>
      <c r="L6" s="20">
        <v>1.7</v>
      </c>
      <c r="M6" s="21">
        <v>1</v>
      </c>
      <c r="N6">
        <f t="shared" si="9"/>
        <v>3</v>
      </c>
      <c r="O6">
        <f t="shared" si="4"/>
        <v>0.2</v>
      </c>
      <c r="P6">
        <f t="shared" si="5"/>
        <v>-0.61545313208987695</v>
      </c>
      <c r="Q6">
        <f t="shared" si="6"/>
        <v>0.2691277559934363</v>
      </c>
      <c r="R6">
        <f t="shared" si="7"/>
        <v>6.9127755993436291E-2</v>
      </c>
    </row>
    <row r="7" spans="1:23" x14ac:dyDescent="0.35">
      <c r="B7" s="20">
        <v>1.8</v>
      </c>
      <c r="C7" s="21">
        <v>1</v>
      </c>
      <c r="D7">
        <f t="shared" si="8"/>
        <v>4</v>
      </c>
      <c r="E7">
        <f t="shared" si="0"/>
        <v>0.26666666666666666</v>
      </c>
      <c r="F7">
        <f t="shared" si="1"/>
        <v>-0.77713804372121453</v>
      </c>
      <c r="G7">
        <f t="shared" si="2"/>
        <v>0.21853866539260436</v>
      </c>
      <c r="H7">
        <f t="shared" si="3"/>
        <v>4.8128001274062304E-2</v>
      </c>
      <c r="L7" s="20">
        <v>1.8</v>
      </c>
      <c r="M7" s="21">
        <v>1</v>
      </c>
      <c r="N7">
        <f t="shared" si="9"/>
        <v>4</v>
      </c>
      <c r="O7">
        <f t="shared" si="4"/>
        <v>0.26666666666666666</v>
      </c>
      <c r="P7">
        <f t="shared" si="5"/>
        <v>-0.56177989382622484</v>
      </c>
      <c r="Q7">
        <f t="shared" si="6"/>
        <v>0.28713299629852873</v>
      </c>
      <c r="R7">
        <f t="shared" si="7"/>
        <v>2.0466329631862068E-2</v>
      </c>
    </row>
    <row r="8" spans="1:23" x14ac:dyDescent="0.35">
      <c r="B8" s="20">
        <v>1.9</v>
      </c>
      <c r="C8" s="21">
        <v>1</v>
      </c>
      <c r="D8">
        <f t="shared" si="8"/>
        <v>5</v>
      </c>
      <c r="E8">
        <f t="shared" si="0"/>
        <v>0.33333333333333331</v>
      </c>
      <c r="F8">
        <f t="shared" si="1"/>
        <v>-0.72667453438866825</v>
      </c>
      <c r="G8">
        <f t="shared" si="2"/>
        <v>0.23371267850970143</v>
      </c>
      <c r="H8">
        <f t="shared" si="3"/>
        <v>9.9620654823631888E-2</v>
      </c>
      <c r="L8" s="20">
        <v>1.9</v>
      </c>
      <c r="M8" s="21">
        <v>1</v>
      </c>
      <c r="N8">
        <f t="shared" si="9"/>
        <v>5</v>
      </c>
      <c r="O8">
        <f t="shared" si="4"/>
        <v>0.33333333333333331</v>
      </c>
      <c r="P8">
        <f t="shared" si="5"/>
        <v>-0.50810665556257284</v>
      </c>
      <c r="Q8">
        <f t="shared" si="6"/>
        <v>0.30568927398990603</v>
      </c>
      <c r="R8">
        <f t="shared" si="7"/>
        <v>2.7644059343427285E-2</v>
      </c>
    </row>
    <row r="9" spans="1:23" x14ac:dyDescent="0.35">
      <c r="B9" s="20">
        <v>2</v>
      </c>
      <c r="C9" s="21">
        <v>1</v>
      </c>
      <c r="D9">
        <f t="shared" si="8"/>
        <v>6</v>
      </c>
      <c r="E9">
        <f t="shared" si="0"/>
        <v>0.4</v>
      </c>
      <c r="F9">
        <f t="shared" si="1"/>
        <v>-0.67621102505612174</v>
      </c>
      <c r="G9">
        <f t="shared" si="2"/>
        <v>0.24945333683886511</v>
      </c>
      <c r="H9">
        <f t="shared" si="3"/>
        <v>0.15054666316113491</v>
      </c>
      <c r="L9" s="20">
        <v>2</v>
      </c>
      <c r="M9" s="21">
        <v>1</v>
      </c>
      <c r="N9">
        <f t="shared" si="9"/>
        <v>6</v>
      </c>
      <c r="O9">
        <f t="shared" si="4"/>
        <v>0.4</v>
      </c>
      <c r="P9">
        <f t="shared" si="5"/>
        <v>-0.45443341729892073</v>
      </c>
      <c r="Q9">
        <f t="shared" si="6"/>
        <v>0.32475845238498868</v>
      </c>
      <c r="R9">
        <f t="shared" si="7"/>
        <v>7.5241547615011339E-2</v>
      </c>
    </row>
    <row r="10" spans="1:23" x14ac:dyDescent="0.35">
      <c r="B10" s="20">
        <v>2.2000000000000002</v>
      </c>
      <c r="C10" s="21">
        <v>1</v>
      </c>
      <c r="D10">
        <f t="shared" si="8"/>
        <v>7</v>
      </c>
      <c r="E10">
        <f t="shared" si="0"/>
        <v>0.46666666666666667</v>
      </c>
      <c r="F10">
        <f t="shared" si="1"/>
        <v>-0.57528400639102895</v>
      </c>
      <c r="G10">
        <f t="shared" si="2"/>
        <v>0.2825496181705533</v>
      </c>
      <c r="H10">
        <f t="shared" si="3"/>
        <v>0.18411704849611338</v>
      </c>
      <c r="L10" s="20">
        <v>2.1</v>
      </c>
      <c r="M10" s="21">
        <v>1</v>
      </c>
      <c r="N10">
        <f t="shared" si="9"/>
        <v>7</v>
      </c>
      <c r="O10">
        <f t="shared" si="4"/>
        <v>0.46666666666666667</v>
      </c>
      <c r="P10">
        <f t="shared" si="5"/>
        <v>-0.40076017903526862</v>
      </c>
      <c r="Q10">
        <f t="shared" si="6"/>
        <v>0.34429834973495732</v>
      </c>
      <c r="R10">
        <f t="shared" si="7"/>
        <v>0.12236831693170935</v>
      </c>
    </row>
    <row r="11" spans="1:23" x14ac:dyDescent="0.35">
      <c r="B11" s="20">
        <v>2.6</v>
      </c>
      <c r="C11" s="21">
        <v>1</v>
      </c>
      <c r="D11">
        <f t="shared" si="8"/>
        <v>8</v>
      </c>
      <c r="E11">
        <f t="shared" si="0"/>
        <v>0.53333333333333333</v>
      </c>
      <c r="F11">
        <f t="shared" si="1"/>
        <v>-0.37342996906084341</v>
      </c>
      <c r="G11">
        <f t="shared" si="2"/>
        <v>0.35441422898988673</v>
      </c>
      <c r="H11">
        <f t="shared" si="3"/>
        <v>0.1789191043434466</v>
      </c>
      <c r="L11" s="20">
        <v>2.2000000000000002</v>
      </c>
      <c r="M11" s="21">
        <v>1</v>
      </c>
      <c r="N11">
        <f t="shared" si="9"/>
        <v>8</v>
      </c>
      <c r="O11">
        <f t="shared" si="4"/>
        <v>0.53333333333333333</v>
      </c>
      <c r="P11">
        <f t="shared" si="5"/>
        <v>-0.3470869407716165</v>
      </c>
      <c r="Q11">
        <f t="shared" si="6"/>
        <v>0.3642630020671262</v>
      </c>
      <c r="R11">
        <f t="shared" si="7"/>
        <v>0.16907033126620713</v>
      </c>
    </row>
    <row r="12" spans="1:23" x14ac:dyDescent="0.35">
      <c r="B12" s="20">
        <v>3</v>
      </c>
      <c r="C12" s="21">
        <v>1</v>
      </c>
      <c r="D12">
        <f t="shared" si="8"/>
        <v>9</v>
      </c>
      <c r="E12">
        <f t="shared" si="0"/>
        <v>0.6</v>
      </c>
      <c r="F12">
        <f t="shared" si="1"/>
        <v>-0.17157593173065788</v>
      </c>
      <c r="G12">
        <f t="shared" si="2"/>
        <v>0.43188546526133176</v>
      </c>
      <c r="H12">
        <f t="shared" si="3"/>
        <v>0.16811453473866822</v>
      </c>
      <c r="L12" s="20">
        <v>2.2999999999999998</v>
      </c>
      <c r="M12" s="21">
        <v>1</v>
      </c>
      <c r="N12">
        <f t="shared" si="9"/>
        <v>9</v>
      </c>
      <c r="O12">
        <f t="shared" si="4"/>
        <v>0.6</v>
      </c>
      <c r="P12">
        <f t="shared" si="5"/>
        <v>-0.29341370250796467</v>
      </c>
      <c r="Q12">
        <f t="shared" si="6"/>
        <v>0.38460297652230363</v>
      </c>
      <c r="R12">
        <f t="shared" si="7"/>
        <v>0.21539702347769635</v>
      </c>
    </row>
    <row r="13" spans="1:23" x14ac:dyDescent="0.35">
      <c r="B13" s="20">
        <v>3.5</v>
      </c>
      <c r="C13" s="21">
        <v>1</v>
      </c>
      <c r="D13">
        <f t="shared" si="8"/>
        <v>10</v>
      </c>
      <c r="E13">
        <f t="shared" si="0"/>
        <v>0.66666666666666663</v>
      </c>
      <c r="F13">
        <f t="shared" si="1"/>
        <v>8.0741614932074074E-2</v>
      </c>
      <c r="G13">
        <f t="shared" si="2"/>
        <v>0.53217627954696556</v>
      </c>
      <c r="H13">
        <f t="shared" si="3"/>
        <v>0.13449038711970107</v>
      </c>
      <c r="L13" s="20">
        <v>2.4</v>
      </c>
      <c r="M13" s="21">
        <v>1</v>
      </c>
      <c r="N13">
        <f t="shared" si="9"/>
        <v>10</v>
      </c>
      <c r="O13">
        <f t="shared" si="4"/>
        <v>0.66666666666666663</v>
      </c>
      <c r="P13">
        <f t="shared" si="5"/>
        <v>-0.23974046424431256</v>
      </c>
      <c r="Q13">
        <f t="shared" si="6"/>
        <v>0.40526573180539044</v>
      </c>
      <c r="R13">
        <f t="shared" si="7"/>
        <v>0.26140093486127619</v>
      </c>
    </row>
    <row r="14" spans="1:23" x14ac:dyDescent="0.35">
      <c r="B14" s="20">
        <v>4</v>
      </c>
      <c r="C14" s="21">
        <v>1</v>
      </c>
      <c r="D14">
        <f t="shared" si="8"/>
        <v>11</v>
      </c>
      <c r="E14">
        <f t="shared" si="0"/>
        <v>0.73333333333333328</v>
      </c>
      <c r="F14">
        <f t="shared" si="1"/>
        <v>0.33305916159480603</v>
      </c>
      <c r="G14">
        <f t="shared" si="2"/>
        <v>0.63045518727576932</v>
      </c>
      <c r="H14">
        <f t="shared" si="3"/>
        <v>0.10287814605756396</v>
      </c>
      <c r="L14" s="20">
        <v>2.5</v>
      </c>
      <c r="M14" s="21">
        <v>1</v>
      </c>
      <c r="N14">
        <f t="shared" si="9"/>
        <v>11</v>
      </c>
      <c r="O14">
        <f t="shared" si="4"/>
        <v>0.73333333333333328</v>
      </c>
      <c r="P14">
        <f t="shared" si="5"/>
        <v>-0.18606722598066044</v>
      </c>
      <c r="Q14">
        <f t="shared" si="6"/>
        <v>0.4261960214736657</v>
      </c>
      <c r="R14">
        <f t="shared" si="7"/>
        <v>0.30713731185966758</v>
      </c>
    </row>
    <row r="15" spans="1:23" x14ac:dyDescent="0.35">
      <c r="B15" s="20">
        <v>4.8</v>
      </c>
      <c r="C15" s="21">
        <v>1</v>
      </c>
      <c r="D15">
        <f t="shared" si="8"/>
        <v>12</v>
      </c>
      <c r="E15">
        <f t="shared" si="0"/>
        <v>0.8</v>
      </c>
      <c r="F15">
        <f t="shared" si="1"/>
        <v>0.73676723625517704</v>
      </c>
      <c r="G15">
        <f t="shared" si="2"/>
        <v>0.76936804459332753</v>
      </c>
      <c r="H15">
        <f t="shared" si="3"/>
        <v>3.0631955406672517E-2</v>
      </c>
      <c r="L15" s="20">
        <v>2.6</v>
      </c>
      <c r="M15" s="21">
        <v>1</v>
      </c>
      <c r="N15">
        <f t="shared" si="9"/>
        <v>12</v>
      </c>
      <c r="O15">
        <f t="shared" si="4"/>
        <v>0.8</v>
      </c>
      <c r="P15">
        <f t="shared" si="5"/>
        <v>-0.13239398771700836</v>
      </c>
      <c r="Q15">
        <f t="shared" si="6"/>
        <v>0.4473363349620828</v>
      </c>
      <c r="R15">
        <f t="shared" si="7"/>
        <v>0.35266366503791724</v>
      </c>
    </row>
    <row r="16" spans="1:23" x14ac:dyDescent="0.35">
      <c r="B16" s="20">
        <v>5.6</v>
      </c>
      <c r="C16" s="21">
        <v>1</v>
      </c>
      <c r="D16">
        <f t="shared" si="8"/>
        <v>13</v>
      </c>
      <c r="E16">
        <f t="shared" si="0"/>
        <v>0.8666666666666667</v>
      </c>
      <c r="F16">
        <f t="shared" si="1"/>
        <v>1.1404753109155481</v>
      </c>
      <c r="G16">
        <f t="shared" si="2"/>
        <v>0.87295583357995654</v>
      </c>
      <c r="H16">
        <f t="shared" si="3"/>
        <v>6.2891669132898453E-3</v>
      </c>
      <c r="L16" s="20">
        <v>5</v>
      </c>
      <c r="M16" s="21">
        <v>1</v>
      </c>
      <c r="N16">
        <f t="shared" si="9"/>
        <v>13</v>
      </c>
      <c r="O16">
        <f t="shared" si="4"/>
        <v>0.8666666666666667</v>
      </c>
      <c r="P16">
        <f t="shared" si="5"/>
        <v>1.155763730610641</v>
      </c>
      <c r="Q16">
        <f t="shared" si="6"/>
        <v>0.87611109391482533</v>
      </c>
      <c r="R16">
        <f t="shared" si="7"/>
        <v>9.4444272481586378E-3</v>
      </c>
    </row>
    <row r="17" spans="1:23" x14ac:dyDescent="0.35">
      <c r="B17" s="20">
        <v>6.6</v>
      </c>
      <c r="C17" s="21">
        <v>1</v>
      </c>
      <c r="D17">
        <f t="shared" si="8"/>
        <v>14</v>
      </c>
      <c r="E17">
        <f t="shared" si="0"/>
        <v>0.93333333333333335</v>
      </c>
      <c r="F17">
        <f t="shared" si="1"/>
        <v>1.6451104042410121</v>
      </c>
      <c r="G17">
        <f t="shared" si="2"/>
        <v>0.95002647729801615</v>
      </c>
      <c r="H17">
        <f t="shared" si="3"/>
        <v>1.6693143964682799E-2</v>
      </c>
      <c r="L17" s="20">
        <v>6.1</v>
      </c>
      <c r="M17" s="21">
        <v>1</v>
      </c>
      <c r="N17">
        <f t="shared" si="9"/>
        <v>14</v>
      </c>
      <c r="O17">
        <f t="shared" si="4"/>
        <v>0.93333333333333335</v>
      </c>
      <c r="P17">
        <f t="shared" si="5"/>
        <v>1.7461693515108132</v>
      </c>
      <c r="Q17">
        <f t="shared" si="6"/>
        <v>0.95960923561878086</v>
      </c>
      <c r="R17">
        <f t="shared" si="7"/>
        <v>2.6275902285447517E-2</v>
      </c>
    </row>
    <row r="18" spans="1:23" x14ac:dyDescent="0.35">
      <c r="B18" s="22">
        <v>7.6</v>
      </c>
      <c r="C18" s="23">
        <v>1</v>
      </c>
      <c r="D18" s="13">
        <f t="shared" si="8"/>
        <v>15</v>
      </c>
      <c r="E18" s="13">
        <f t="shared" si="0"/>
        <v>1</v>
      </c>
      <c r="F18" s="13">
        <f t="shared" si="1"/>
        <v>2.1497454975664763</v>
      </c>
      <c r="G18" s="13">
        <f t="shared" si="2"/>
        <v>0.98421232427284167</v>
      </c>
      <c r="H18" s="13">
        <f t="shared" si="3"/>
        <v>1.5787675727158335E-2</v>
      </c>
      <c r="L18" s="22">
        <v>7.6</v>
      </c>
      <c r="M18" s="23">
        <v>1</v>
      </c>
      <c r="N18" s="13">
        <f t="shared" si="9"/>
        <v>15</v>
      </c>
      <c r="O18" s="13">
        <f t="shared" si="4"/>
        <v>1</v>
      </c>
      <c r="P18" s="13">
        <f t="shared" si="5"/>
        <v>2.5512679254655941</v>
      </c>
      <c r="Q18" s="13">
        <f t="shared" si="6"/>
        <v>0.99463341102839564</v>
      </c>
      <c r="R18" s="13">
        <f t="shared" si="7"/>
        <v>5.366588971604358E-3</v>
      </c>
    </row>
    <row r="19" spans="1:23" x14ac:dyDescent="0.35">
      <c r="A19" t="s">
        <v>17</v>
      </c>
      <c r="B19">
        <f>AVERAGE(B4:B18)</f>
        <v>3.3400000000000003</v>
      </c>
      <c r="K19" t="s">
        <v>17</v>
      </c>
      <c r="L19">
        <f>AVERAGE(L4:L18)</f>
        <v>2.8466666666666667</v>
      </c>
    </row>
    <row r="20" spans="1:23" ht="16.5" x14ac:dyDescent="0.45">
      <c r="A20" t="s">
        <v>27</v>
      </c>
      <c r="B20">
        <f>STDEV(B4:B18)</f>
        <v>1.9816299207614778</v>
      </c>
      <c r="G20" s="4" t="s">
        <v>39</v>
      </c>
      <c r="H20" s="9">
        <f>MAX(H4:H18)</f>
        <v>0.18411704849611338</v>
      </c>
      <c r="K20" t="s">
        <v>27</v>
      </c>
      <c r="L20">
        <f>STDEV(L4:L18)</f>
        <v>1.8631258935557984</v>
      </c>
      <c r="Q20" s="4" t="s">
        <v>39</v>
      </c>
      <c r="R20" s="9">
        <f>MAX(R4:R18)</f>
        <v>0.35266366503791724</v>
      </c>
      <c r="T20" s="4" t="s">
        <v>40</v>
      </c>
      <c r="U20" s="24">
        <v>0.35</v>
      </c>
    </row>
    <row r="21" spans="1:23" ht="16.5" x14ac:dyDescent="0.45">
      <c r="A21" t="s">
        <v>41</v>
      </c>
      <c r="B21" s="23">
        <f>COUNT(B4:B18)</f>
        <v>15</v>
      </c>
      <c r="G21" s="4" t="s">
        <v>31</v>
      </c>
      <c r="H21" s="25" t="e">
        <f ca="1">KSCRIT(B21,0.05)</f>
        <v>#NAME?</v>
      </c>
      <c r="K21" t="s">
        <v>41</v>
      </c>
      <c r="L21" s="23">
        <f>COUNT(L4:L18)</f>
        <v>15</v>
      </c>
      <c r="Q21" s="4" t="s">
        <v>31</v>
      </c>
      <c r="R21" s="25" t="e">
        <f ca="1">KSCRIT(L21,0.05)</f>
        <v>#NAME?</v>
      </c>
      <c r="U21" s="26"/>
    </row>
    <row r="23" spans="1:23" x14ac:dyDescent="0.35">
      <c r="G23" s="4" t="s">
        <v>33</v>
      </c>
      <c r="H23" s="9" t="e">
        <f ca="1">KSCRIT(B21,0.05)</f>
        <v>#NAME?</v>
      </c>
      <c r="Q23" s="4" t="s">
        <v>33</v>
      </c>
      <c r="R23" s="9" t="e">
        <f ca="1">KSCRIT(L21,0.05)</f>
        <v>#NAME?</v>
      </c>
      <c r="T23" s="4" t="s">
        <v>33</v>
      </c>
      <c r="U23" s="9" t="e">
        <f ca="1">KSCRIT(L21,0.05)</f>
        <v>#NAME?</v>
      </c>
      <c r="W23" s="10" t="s">
        <v>42</v>
      </c>
    </row>
    <row r="24" spans="1:23" x14ac:dyDescent="0.35">
      <c r="G24" s="4" t="s">
        <v>35</v>
      </c>
      <c r="H24" s="18" t="e">
        <f ca="1">KSPROB(H20,B21)</f>
        <v>#NAME?</v>
      </c>
      <c r="Q24" s="4" t="s">
        <v>35</v>
      </c>
      <c r="R24" s="18" t="e">
        <f ca="1">KSPROB(R20,L21)</f>
        <v>#NAME?</v>
      </c>
      <c r="T24" s="4" t="s">
        <v>35</v>
      </c>
      <c r="U24" s="18" t="e">
        <f ca="1">KSPROB(U20,L21)</f>
        <v>#NAME?</v>
      </c>
      <c r="W24" s="10" t="s">
        <v>43</v>
      </c>
    </row>
    <row r="27" spans="1:23" x14ac:dyDescent="0.35">
      <c r="A27" t="s">
        <v>44</v>
      </c>
      <c r="O27" t="s">
        <v>45</v>
      </c>
    </row>
    <row r="29" spans="1:23" x14ac:dyDescent="0.35">
      <c r="A29" t="s">
        <v>45</v>
      </c>
      <c r="O29" t="s">
        <v>46</v>
      </c>
      <c r="P29">
        <f>COUNT(L4:L18)</f>
        <v>15</v>
      </c>
      <c r="Q29">
        <f>2*P29</f>
        <v>30</v>
      </c>
    </row>
    <row r="30" spans="1:23" x14ac:dyDescent="0.35">
      <c r="O30" t="s">
        <v>47</v>
      </c>
      <c r="P30" s="20">
        <f>AVERAGE(L4:L18)</f>
        <v>2.8466666666666667</v>
      </c>
    </row>
    <row r="31" spans="1:23" x14ac:dyDescent="0.35">
      <c r="A31" t="s">
        <v>46</v>
      </c>
      <c r="B31">
        <f>COUNT(B4:B18)</f>
        <v>15</v>
      </c>
      <c r="C31">
        <f>2*B31</f>
        <v>30</v>
      </c>
      <c r="O31" t="s">
        <v>48</v>
      </c>
      <c r="P31">
        <f>STDEV(L4:L18)</f>
        <v>1.8631258935557984</v>
      </c>
    </row>
    <row r="32" spans="1:23" x14ac:dyDescent="0.35">
      <c r="A32" t="s">
        <v>47</v>
      </c>
      <c r="B32" s="20">
        <f>AVERAGE(B4:B18)</f>
        <v>3.3400000000000003</v>
      </c>
    </row>
    <row r="33" spans="1:18" x14ac:dyDescent="0.35">
      <c r="A33" t="s">
        <v>48</v>
      </c>
      <c r="B33">
        <f>STDEV(B4:B18)</f>
        <v>1.9816299207614778</v>
      </c>
      <c r="O33" t="s">
        <v>49</v>
      </c>
      <c r="P33" t="s">
        <v>50</v>
      </c>
      <c r="Q33" t="s">
        <v>51</v>
      </c>
      <c r="R33" t="s">
        <v>52</v>
      </c>
    </row>
    <row r="34" spans="1:18" x14ac:dyDescent="0.35">
      <c r="O34">
        <v>1</v>
      </c>
      <c r="P34" t="e">
        <f t="array" aca="1" ref="P34:P48" ca="1">QSORT(L4:L18)</f>
        <v>#NAME?</v>
      </c>
      <c r="Q34">
        <f t="shared" ref="Q34:Q48" si="10">NORMSINV(O34/Q$29)</f>
        <v>-1.8339146358159142</v>
      </c>
      <c r="R34" t="e">
        <f t="shared" ref="R34:R48" ca="1" si="11">STANDARDIZE(P34,P$30,P$31)</f>
        <v>#NAME?</v>
      </c>
    </row>
    <row r="35" spans="1:18" x14ac:dyDescent="0.35">
      <c r="A35" t="s">
        <v>49</v>
      </c>
      <c r="B35" t="s">
        <v>50</v>
      </c>
      <c r="C35" t="s">
        <v>51</v>
      </c>
      <c r="D35" t="s">
        <v>52</v>
      </c>
      <c r="O35">
        <f t="shared" ref="O35:O48" si="12">O34+2</f>
        <v>3</v>
      </c>
      <c r="P35" t="e">
        <f ca="1"/>
        <v>#NAME?</v>
      </c>
      <c r="Q35">
        <f t="shared" si="10"/>
        <v>-1.2815515655446006</v>
      </c>
      <c r="R35" t="e">
        <f t="shared" ca="1" si="11"/>
        <v>#NAME?</v>
      </c>
    </row>
    <row r="36" spans="1:18" x14ac:dyDescent="0.35">
      <c r="A36">
        <v>1</v>
      </c>
      <c r="B36" t="e">
        <f t="array" aca="1" ref="B36:B50" ca="1">QSORT(B4:B18)</f>
        <v>#NAME?</v>
      </c>
      <c r="C36">
        <f t="shared" ref="C36:C50" si="13">NORMSINV(A36/C$31)</f>
        <v>-1.8339146358159142</v>
      </c>
      <c r="D36" t="e">
        <f t="shared" ref="D36:D50" ca="1" si="14">STANDARDIZE(B36,B$32,B$33)</f>
        <v>#NAME?</v>
      </c>
      <c r="O36">
        <f t="shared" si="12"/>
        <v>5</v>
      </c>
      <c r="P36" t="e">
        <f ca="1"/>
        <v>#NAME?</v>
      </c>
      <c r="Q36">
        <f t="shared" si="10"/>
        <v>-0.96742156610170071</v>
      </c>
      <c r="R36" t="e">
        <f t="shared" ca="1" si="11"/>
        <v>#NAME?</v>
      </c>
    </row>
    <row r="37" spans="1:18" x14ac:dyDescent="0.35">
      <c r="A37">
        <f t="shared" ref="A37:A50" si="15">A36+2</f>
        <v>3</v>
      </c>
      <c r="B37" t="e">
        <f ca="1"/>
        <v>#NAME?</v>
      </c>
      <c r="C37">
        <f t="shared" si="13"/>
        <v>-1.2815515655446006</v>
      </c>
      <c r="D37" t="e">
        <f t="shared" ca="1" si="14"/>
        <v>#NAME?</v>
      </c>
      <c r="O37">
        <f t="shared" si="12"/>
        <v>7</v>
      </c>
      <c r="P37" t="e">
        <f ca="1"/>
        <v>#NAME?</v>
      </c>
      <c r="Q37">
        <f t="shared" si="10"/>
        <v>-0.72791329088164469</v>
      </c>
      <c r="R37" t="e">
        <f t="shared" ca="1" si="11"/>
        <v>#NAME?</v>
      </c>
    </row>
    <row r="38" spans="1:18" x14ac:dyDescent="0.35">
      <c r="A38">
        <f t="shared" si="15"/>
        <v>5</v>
      </c>
      <c r="B38" t="e">
        <f ca="1"/>
        <v>#NAME?</v>
      </c>
      <c r="C38">
        <f t="shared" si="13"/>
        <v>-0.96742156610170071</v>
      </c>
      <c r="D38" t="e">
        <f t="shared" ca="1" si="14"/>
        <v>#NAME?</v>
      </c>
      <c r="O38">
        <f t="shared" si="12"/>
        <v>9</v>
      </c>
      <c r="P38" t="e">
        <f ca="1"/>
        <v>#NAME?</v>
      </c>
      <c r="Q38">
        <f t="shared" si="10"/>
        <v>-0.52440051270804089</v>
      </c>
      <c r="R38" t="e">
        <f t="shared" ca="1" si="11"/>
        <v>#NAME?</v>
      </c>
    </row>
    <row r="39" spans="1:18" x14ac:dyDescent="0.35">
      <c r="A39">
        <f t="shared" si="15"/>
        <v>7</v>
      </c>
      <c r="B39" t="e">
        <f ca="1"/>
        <v>#NAME?</v>
      </c>
      <c r="C39">
        <f t="shared" si="13"/>
        <v>-0.72791329088164469</v>
      </c>
      <c r="D39" t="e">
        <f t="shared" ca="1" si="14"/>
        <v>#NAME?</v>
      </c>
      <c r="O39">
        <f t="shared" si="12"/>
        <v>11</v>
      </c>
      <c r="P39" t="e">
        <f ca="1"/>
        <v>#NAME?</v>
      </c>
      <c r="Q39">
        <f t="shared" si="10"/>
        <v>-0.34069482708779553</v>
      </c>
      <c r="R39" t="e">
        <f t="shared" ca="1" si="11"/>
        <v>#NAME?</v>
      </c>
    </row>
    <row r="40" spans="1:18" x14ac:dyDescent="0.35">
      <c r="A40">
        <f t="shared" si="15"/>
        <v>9</v>
      </c>
      <c r="B40" t="e">
        <f ca="1"/>
        <v>#NAME?</v>
      </c>
      <c r="C40">
        <f t="shared" si="13"/>
        <v>-0.52440051270804089</v>
      </c>
      <c r="D40" t="e">
        <f t="shared" ca="1" si="14"/>
        <v>#NAME?</v>
      </c>
      <c r="O40">
        <f t="shared" si="12"/>
        <v>13</v>
      </c>
      <c r="P40" t="e">
        <f ca="1"/>
        <v>#NAME?</v>
      </c>
      <c r="Q40">
        <f t="shared" si="10"/>
        <v>-0.16789400478810546</v>
      </c>
      <c r="R40" t="e">
        <f t="shared" ca="1" si="11"/>
        <v>#NAME?</v>
      </c>
    </row>
    <row r="41" spans="1:18" x14ac:dyDescent="0.35">
      <c r="A41">
        <f t="shared" si="15"/>
        <v>11</v>
      </c>
      <c r="B41" t="e">
        <f ca="1"/>
        <v>#NAME?</v>
      </c>
      <c r="C41">
        <f t="shared" si="13"/>
        <v>-0.34069482708779553</v>
      </c>
      <c r="D41" t="e">
        <f t="shared" ca="1" si="14"/>
        <v>#NAME?</v>
      </c>
      <c r="O41">
        <f t="shared" si="12"/>
        <v>15</v>
      </c>
      <c r="P41" t="e">
        <f ca="1"/>
        <v>#NAME?</v>
      </c>
      <c r="Q41">
        <f t="shared" si="10"/>
        <v>0</v>
      </c>
      <c r="R41" t="e">
        <f t="shared" ca="1" si="11"/>
        <v>#NAME?</v>
      </c>
    </row>
    <row r="42" spans="1:18" x14ac:dyDescent="0.35">
      <c r="A42">
        <f t="shared" si="15"/>
        <v>13</v>
      </c>
      <c r="B42" t="e">
        <f ca="1"/>
        <v>#NAME?</v>
      </c>
      <c r="C42">
        <f t="shared" si="13"/>
        <v>-0.16789400478810546</v>
      </c>
      <c r="D42" t="e">
        <f t="shared" ca="1" si="14"/>
        <v>#NAME?</v>
      </c>
      <c r="O42">
        <f t="shared" si="12"/>
        <v>17</v>
      </c>
      <c r="P42" t="e">
        <f ca="1"/>
        <v>#NAME?</v>
      </c>
      <c r="Q42">
        <f t="shared" si="10"/>
        <v>0.16789400478810546</v>
      </c>
      <c r="R42" t="e">
        <f t="shared" ca="1" si="11"/>
        <v>#NAME?</v>
      </c>
    </row>
    <row r="43" spans="1:18" x14ac:dyDescent="0.35">
      <c r="A43">
        <f t="shared" si="15"/>
        <v>15</v>
      </c>
      <c r="B43" t="e">
        <f ca="1"/>
        <v>#NAME?</v>
      </c>
      <c r="C43">
        <f t="shared" si="13"/>
        <v>0</v>
      </c>
      <c r="D43" t="e">
        <f t="shared" ca="1" si="14"/>
        <v>#NAME?</v>
      </c>
      <c r="O43">
        <f t="shared" si="12"/>
        <v>19</v>
      </c>
      <c r="P43" t="e">
        <f ca="1"/>
        <v>#NAME?</v>
      </c>
      <c r="Q43">
        <f t="shared" si="10"/>
        <v>0.34069482708779542</v>
      </c>
      <c r="R43" t="e">
        <f t="shared" ca="1" si="11"/>
        <v>#NAME?</v>
      </c>
    </row>
    <row r="44" spans="1:18" x14ac:dyDescent="0.35">
      <c r="A44">
        <f t="shared" si="15"/>
        <v>17</v>
      </c>
      <c r="B44" t="e">
        <f ca="1"/>
        <v>#NAME?</v>
      </c>
      <c r="C44">
        <f t="shared" si="13"/>
        <v>0.16789400478810546</v>
      </c>
      <c r="D44" t="e">
        <f t="shared" ca="1" si="14"/>
        <v>#NAME?</v>
      </c>
      <c r="O44">
        <f t="shared" si="12"/>
        <v>21</v>
      </c>
      <c r="P44" t="e">
        <f ca="1"/>
        <v>#NAME?</v>
      </c>
      <c r="Q44">
        <f t="shared" si="10"/>
        <v>0.52440051270804078</v>
      </c>
      <c r="R44" t="e">
        <f t="shared" ca="1" si="11"/>
        <v>#NAME?</v>
      </c>
    </row>
    <row r="45" spans="1:18" x14ac:dyDescent="0.35">
      <c r="A45">
        <f t="shared" si="15"/>
        <v>19</v>
      </c>
      <c r="B45" t="e">
        <f ca="1"/>
        <v>#NAME?</v>
      </c>
      <c r="C45">
        <f t="shared" si="13"/>
        <v>0.34069482708779542</v>
      </c>
      <c r="D45" t="e">
        <f t="shared" ca="1" si="14"/>
        <v>#NAME?</v>
      </c>
      <c r="O45">
        <f t="shared" si="12"/>
        <v>23</v>
      </c>
      <c r="P45" t="e">
        <f ca="1"/>
        <v>#NAME?</v>
      </c>
      <c r="Q45">
        <f t="shared" si="10"/>
        <v>0.72791329088164458</v>
      </c>
      <c r="R45" t="e">
        <f t="shared" ca="1" si="11"/>
        <v>#NAME?</v>
      </c>
    </row>
    <row r="46" spans="1:18" x14ac:dyDescent="0.35">
      <c r="A46">
        <f t="shared" si="15"/>
        <v>21</v>
      </c>
      <c r="B46" t="e">
        <f ca="1"/>
        <v>#NAME?</v>
      </c>
      <c r="C46">
        <f t="shared" si="13"/>
        <v>0.52440051270804078</v>
      </c>
      <c r="D46" t="e">
        <f t="shared" ca="1" si="14"/>
        <v>#NAME?</v>
      </c>
      <c r="O46">
        <f t="shared" si="12"/>
        <v>25</v>
      </c>
      <c r="P46" t="e">
        <f ca="1"/>
        <v>#NAME?</v>
      </c>
      <c r="Q46">
        <f t="shared" si="10"/>
        <v>0.96742156610170071</v>
      </c>
      <c r="R46" t="e">
        <f t="shared" ca="1" si="11"/>
        <v>#NAME?</v>
      </c>
    </row>
    <row r="47" spans="1:18" x14ac:dyDescent="0.35">
      <c r="A47">
        <f t="shared" si="15"/>
        <v>23</v>
      </c>
      <c r="B47" t="e">
        <f ca="1"/>
        <v>#NAME?</v>
      </c>
      <c r="C47">
        <f t="shared" si="13"/>
        <v>0.72791329088164458</v>
      </c>
      <c r="D47" t="e">
        <f t="shared" ca="1" si="14"/>
        <v>#NAME?</v>
      </c>
      <c r="O47">
        <f t="shared" si="12"/>
        <v>27</v>
      </c>
      <c r="P47" t="e">
        <f ca="1"/>
        <v>#NAME?</v>
      </c>
      <c r="Q47">
        <f t="shared" si="10"/>
        <v>1.2815515655446006</v>
      </c>
      <c r="R47" t="e">
        <f t="shared" ca="1" si="11"/>
        <v>#NAME?</v>
      </c>
    </row>
    <row r="48" spans="1:18" x14ac:dyDescent="0.35">
      <c r="A48">
        <f t="shared" si="15"/>
        <v>25</v>
      </c>
      <c r="B48" t="e">
        <f ca="1"/>
        <v>#NAME?</v>
      </c>
      <c r="C48">
        <f t="shared" si="13"/>
        <v>0.96742156610170071</v>
      </c>
      <c r="D48" t="e">
        <f t="shared" ca="1" si="14"/>
        <v>#NAME?</v>
      </c>
      <c r="O48">
        <f t="shared" si="12"/>
        <v>29</v>
      </c>
      <c r="P48" t="e">
        <f ca="1"/>
        <v>#NAME?</v>
      </c>
      <c r="Q48">
        <f t="shared" si="10"/>
        <v>1.8339146358159142</v>
      </c>
      <c r="R48" t="e">
        <f t="shared" ca="1" si="11"/>
        <v>#NAME?</v>
      </c>
    </row>
    <row r="49" spans="1:4" x14ac:dyDescent="0.35">
      <c r="A49">
        <f t="shared" si="15"/>
        <v>27</v>
      </c>
      <c r="B49" t="e">
        <f ca="1"/>
        <v>#NAME?</v>
      </c>
      <c r="C49">
        <f t="shared" si="13"/>
        <v>1.2815515655446006</v>
      </c>
      <c r="D49" t="e">
        <f t="shared" ca="1" si="14"/>
        <v>#NAME?</v>
      </c>
    </row>
    <row r="50" spans="1:4" x14ac:dyDescent="0.35">
      <c r="A50">
        <f t="shared" si="15"/>
        <v>29</v>
      </c>
      <c r="B50" t="e">
        <f ca="1"/>
        <v>#NAME?</v>
      </c>
      <c r="C50">
        <f t="shared" si="13"/>
        <v>1.8339146358159142</v>
      </c>
      <c r="D50" t="e">
        <f t="shared" ca="1" si="14"/>
        <v>#NAME?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KS A</vt:lpstr>
      <vt:lpstr>KS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2024-07-08T18:17:34Z</dcterms:created>
  <dcterms:modified xsi:type="dcterms:W3CDTF">2024-07-08T18:23:49Z</dcterms:modified>
</cp:coreProperties>
</file>