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15FCB20F-3A3A-42AD-A772-14596E3136FE}" xr6:coauthVersionLast="47" xr6:coauthVersionMax="47" xr10:uidLastSave="{00000000-0000-0000-0000-000000000000}"/>
  <bookViews>
    <workbookView xWindow="-110" yWindow="-110" windowWidth="19420" windowHeight="10300" xr2:uid="{AED3C5C1-21A1-4D36-9823-9FA56444BB65}"/>
  </bookViews>
  <sheets>
    <sheet name="Title" sheetId="4" r:id="rId1"/>
    <sheet name="Welch 1" sheetId="1" r:id="rId2"/>
    <sheet name="Welch 1a" sheetId="2" r:id="rId3"/>
    <sheet name="Welch 2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3" l="1" a="1"/>
  <c r="T13" i="3" s="1"/>
  <c r="T12" i="3" a="1"/>
  <c r="W12" i="3" s="1"/>
  <c r="Y5" i="3" a="1"/>
  <c r="Z7" i="3" s="1"/>
  <c r="O5" i="3" a="1"/>
  <c r="P8" i="3" s="1"/>
  <c r="H9" i="2" a="1"/>
  <c r="I12" i="2" s="1"/>
  <c r="I13" i="2" s="1"/>
  <c r="D5" i="2" a="1"/>
  <c r="D12" i="2" s="1"/>
  <c r="J43" i="1"/>
  <c r="E43" i="1"/>
  <c r="J42" i="1"/>
  <c r="J41" i="1"/>
  <c r="J40" i="1"/>
  <c r="J39" i="1"/>
  <c r="L37" i="1"/>
  <c r="J37" i="1"/>
  <c r="L36" i="1"/>
  <c r="J36" i="1"/>
  <c r="L35" i="1"/>
  <c r="J35" i="1"/>
  <c r="L34" i="1"/>
  <c r="J34" i="1"/>
  <c r="J33" i="1"/>
  <c r="J32" i="1"/>
  <c r="J31" i="1"/>
  <c r="W7" i="1" a="1"/>
  <c r="X10" i="1" s="1"/>
  <c r="X11" i="1" s="1"/>
  <c r="M5" i="1"/>
  <c r="F5" i="1" a="1"/>
  <c r="G8" i="1" s="1"/>
  <c r="G32" i="3"/>
  <c r="F32" i="3"/>
  <c r="E32" i="3"/>
  <c r="G31" i="3"/>
  <c r="F31" i="3"/>
  <c r="E31" i="3"/>
  <c r="G30" i="3"/>
  <c r="G33" i="3" s="1"/>
  <c r="F30" i="3"/>
  <c r="F33" i="3" s="1"/>
  <c r="E30" i="3"/>
  <c r="E33" i="3" s="1"/>
  <c r="J20" i="3"/>
  <c r="G15" i="3"/>
  <c r="F15" i="3"/>
  <c r="F13" i="3" s="1"/>
  <c r="F14" i="3"/>
  <c r="H14" i="3" s="1"/>
  <c r="J9" i="3"/>
  <c r="I9" i="3"/>
  <c r="H9" i="3"/>
  <c r="G9" i="3"/>
  <c r="F9" i="3"/>
  <c r="E9" i="3"/>
  <c r="J8" i="3"/>
  <c r="I8" i="3"/>
  <c r="H8" i="3"/>
  <c r="G8" i="3"/>
  <c r="F8" i="3"/>
  <c r="E8" i="3"/>
  <c r="G13" i="3" s="1"/>
  <c r="G14" i="3" s="1"/>
  <c r="J7" i="3"/>
  <c r="I7" i="3"/>
  <c r="H7" i="3"/>
  <c r="G7" i="3"/>
  <c r="F7" i="3"/>
  <c r="E7" i="3"/>
  <c r="E39" i="1"/>
  <c r="G33" i="1"/>
  <c r="F33" i="1"/>
  <c r="F34" i="1" s="1"/>
  <c r="E33" i="1"/>
  <c r="G32" i="1"/>
  <c r="F32" i="1"/>
  <c r="E32" i="1"/>
  <c r="G31" i="1"/>
  <c r="G34" i="1" s="1"/>
  <c r="F31" i="1"/>
  <c r="E31" i="1"/>
  <c r="E34" i="1" s="1"/>
  <c r="O19" i="1"/>
  <c r="O18" i="1" s="1"/>
  <c r="N19" i="1"/>
  <c r="D15" i="1"/>
  <c r="C15" i="1"/>
  <c r="B15" i="1"/>
  <c r="D14" i="1"/>
  <c r="C14" i="1"/>
  <c r="B14" i="1"/>
  <c r="R13" i="1"/>
  <c r="Q13" i="1"/>
  <c r="P13" i="1"/>
  <c r="O13" i="1"/>
  <c r="N13" i="1"/>
  <c r="M13" i="1"/>
  <c r="R12" i="1"/>
  <c r="N18" i="1" s="1"/>
  <c r="Q12" i="1"/>
  <c r="P12" i="1"/>
  <c r="O12" i="1"/>
  <c r="N12" i="1"/>
  <c r="M12" i="1"/>
  <c r="O17" i="1" s="1"/>
  <c r="R11" i="1"/>
  <c r="Q11" i="1"/>
  <c r="P11" i="1"/>
  <c r="O11" i="1"/>
  <c r="N11" i="1"/>
  <c r="M11" i="1"/>
  <c r="H12" i="2" l="1"/>
  <c r="Z8" i="3"/>
  <c r="W7" i="1"/>
  <c r="O5" i="3"/>
  <c r="X7" i="1"/>
  <c r="E8" i="2"/>
  <c r="P5" i="3"/>
  <c r="U13" i="3"/>
  <c r="W8" i="1"/>
  <c r="E12" i="2"/>
  <c r="O6" i="3"/>
  <c r="V13" i="3"/>
  <c r="X8" i="1"/>
  <c r="P6" i="3"/>
  <c r="W13" i="3"/>
  <c r="W9" i="1"/>
  <c r="H9" i="2"/>
  <c r="O7" i="3"/>
  <c r="X9" i="1"/>
  <c r="I9" i="2"/>
  <c r="P7" i="3"/>
  <c r="W10" i="1"/>
  <c r="H10" i="2"/>
  <c r="O8" i="3"/>
  <c r="I10" i="2"/>
  <c r="H11" i="2"/>
  <c r="I11" i="2"/>
  <c r="Y8" i="3"/>
  <c r="F8" i="2"/>
  <c r="F5" i="1"/>
  <c r="D5" i="2"/>
  <c r="D9" i="2"/>
  <c r="D13" i="2"/>
  <c r="G5" i="1"/>
  <c r="E5" i="2"/>
  <c r="E9" i="2"/>
  <c r="T12" i="3"/>
  <c r="F6" i="1"/>
  <c r="F5" i="2"/>
  <c r="F9" i="2"/>
  <c r="F13" i="2"/>
  <c r="U12" i="3"/>
  <c r="G6" i="1"/>
  <c r="D6" i="2"/>
  <c r="V12" i="3"/>
  <c r="F7" i="1"/>
  <c r="E6" i="2"/>
  <c r="G7" i="1"/>
  <c r="F6" i="2"/>
  <c r="F10" i="2"/>
  <c r="F14" i="2"/>
  <c r="Z5" i="3"/>
  <c r="D10" i="2"/>
  <c r="Y5" i="3"/>
  <c r="F8" i="1"/>
  <c r="D7" i="2"/>
  <c r="D11" i="2"/>
  <c r="D15" i="2"/>
  <c r="Y6" i="3"/>
  <c r="E7" i="2"/>
  <c r="E11" i="2"/>
  <c r="E15" i="2"/>
  <c r="Z6" i="3"/>
  <c r="E14" i="2"/>
  <c r="F7" i="2"/>
  <c r="F11" i="2"/>
  <c r="F15" i="2"/>
  <c r="Y7" i="3"/>
  <c r="F12" i="2"/>
  <c r="E13" i="2"/>
  <c r="D14" i="2"/>
  <c r="E10" i="2"/>
  <c r="D8" i="2"/>
  <c r="K13" i="3"/>
  <c r="H13" i="3"/>
  <c r="I13" i="3" s="1"/>
  <c r="J13" i="3" s="1"/>
  <c r="E35" i="1"/>
  <c r="H34" i="1"/>
  <c r="H35" i="1" s="1"/>
  <c r="G36" i="1" s="1"/>
  <c r="G35" i="1"/>
  <c r="H33" i="3"/>
  <c r="E36" i="3"/>
  <c r="E34" i="3"/>
  <c r="F36" i="3"/>
  <c r="F34" i="3"/>
  <c r="G36" i="3"/>
  <c r="G34" i="3"/>
  <c r="P18" i="1"/>
  <c r="F35" i="1"/>
  <c r="N17" i="1"/>
  <c r="K9" i="3"/>
  <c r="M9" i="3" s="1"/>
  <c r="L13" i="3"/>
  <c r="K7" i="3"/>
  <c r="M7" i="3" s="1"/>
  <c r="K8" i="3"/>
  <c r="M8" i="3" s="1"/>
  <c r="P19" i="1"/>
  <c r="L9" i="3"/>
  <c r="E41" i="1"/>
  <c r="U17" i="1"/>
  <c r="J22" i="3"/>
  <c r="M13" i="3"/>
  <c r="H15" i="3"/>
  <c r="E37" i="1" l="1"/>
  <c r="E36" i="1"/>
  <c r="H36" i="1" s="1"/>
  <c r="F36" i="1"/>
  <c r="L7" i="3"/>
  <c r="L8" i="3"/>
  <c r="H36" i="3"/>
  <c r="J23" i="3" s="1"/>
  <c r="F37" i="1"/>
  <c r="H34" i="3"/>
  <c r="S17" i="1"/>
  <c r="P17" i="1"/>
  <c r="Q17" i="1" s="1"/>
  <c r="R17" i="1" s="1"/>
  <c r="S11" i="1"/>
  <c r="T17" i="1"/>
  <c r="S12" i="1"/>
  <c r="S13" i="1"/>
  <c r="G37" i="1"/>
  <c r="U11" i="1" l="1"/>
  <c r="T11" i="1"/>
  <c r="G35" i="3"/>
  <c r="F35" i="3"/>
  <c r="E35" i="3"/>
  <c r="H35" i="3" s="1"/>
  <c r="J21" i="3" s="1"/>
  <c r="J24" i="3" s="1"/>
  <c r="U13" i="1"/>
  <c r="T13" i="1"/>
  <c r="E40" i="1"/>
  <c r="U12" i="1"/>
  <c r="T12" i="1"/>
  <c r="H37" i="1"/>
  <c r="E42" i="1" s="1"/>
</calcChain>
</file>

<file path=xl/sharedStrings.xml><?xml version="1.0" encoding="utf-8"?>
<sst xmlns="http://schemas.openxmlformats.org/spreadsheetml/2006/main" count="142" uniqueCount="57">
  <si>
    <t>Welch's Test</t>
  </si>
  <si>
    <t>Data analysis tool</t>
  </si>
  <si>
    <t>New</t>
  </si>
  <si>
    <t>Old</t>
  </si>
  <si>
    <t>Control</t>
  </si>
  <si>
    <t>Levene's Test</t>
  </si>
  <si>
    <t>Alpha</t>
  </si>
  <si>
    <t>ANOVA: Single Factor</t>
  </si>
  <si>
    <t>DESCRIPTION</t>
  </si>
  <si>
    <t>Groups</t>
  </si>
  <si>
    <t>Count</t>
  </si>
  <si>
    <t>Sum</t>
  </si>
  <si>
    <t>Mean</t>
  </si>
  <si>
    <t>Variance</t>
  </si>
  <si>
    <t>SS</t>
  </si>
  <si>
    <t>Std Err</t>
  </si>
  <si>
    <t>Lower</t>
  </si>
  <si>
    <t>Upper</t>
  </si>
  <si>
    <t>sig</t>
  </si>
  <si>
    <t>mean</t>
  </si>
  <si>
    <t>variance</t>
  </si>
  <si>
    <t>ANOVA</t>
  </si>
  <si>
    <t>Sources</t>
  </si>
  <si>
    <t>df</t>
  </si>
  <si>
    <t>MS</t>
  </si>
  <si>
    <t>F</t>
  </si>
  <si>
    <t>P value</t>
  </si>
  <si>
    <t>Eta-sq</t>
  </si>
  <si>
    <t>RMSSE</t>
  </si>
  <si>
    <t>Omega Sq</t>
  </si>
  <si>
    <t>Between Groups</t>
  </si>
  <si>
    <t>Within Groups</t>
  </si>
  <si>
    <t>Total</t>
  </si>
  <si>
    <t xml:space="preserve">  Column E</t>
  </si>
  <si>
    <t xml:space="preserve">  Column H</t>
  </si>
  <si>
    <t>count</t>
  </si>
  <si>
    <t>w</t>
  </si>
  <si>
    <t>mean'</t>
  </si>
  <si>
    <t>a</t>
  </si>
  <si>
    <t>b</t>
  </si>
  <si>
    <t>k</t>
  </si>
  <si>
    <t>df1</t>
  </si>
  <si>
    <t>df2</t>
  </si>
  <si>
    <t>p-value</t>
  </si>
  <si>
    <t>Welch's Test (standard format)</t>
  </si>
  <si>
    <t>Input in Excel Anova format</t>
  </si>
  <si>
    <t>Flavor 1</t>
  </si>
  <si>
    <t>Flavor 2</t>
  </si>
  <si>
    <t>Flavor 3</t>
  </si>
  <si>
    <t>Method 1</t>
  </si>
  <si>
    <t>Method 2</t>
  </si>
  <si>
    <t>Method 3</t>
  </si>
  <si>
    <t>Method 4</t>
  </si>
  <si>
    <t>Real Statistics Using Excel</t>
  </si>
  <si>
    <t>Updated</t>
  </si>
  <si>
    <t>Copyright © 2013 - 2024 Charles Zaiontz</t>
  </si>
  <si>
    <t>Welch's ANOVA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</si>
</sst>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0" fontId="0" fillId="0" borderId="16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0" xfId="0" applyBorder="1"/>
    <xf numFmtId="0" fontId="0" fillId="0" borderId="32" xfId="0" applyBorder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33" xfId="0" applyBorder="1"/>
    <xf numFmtId="0" fontId="0" fillId="0" borderId="34" xfId="0" applyBorder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E7C6-F8EE-4CFC-B81B-0EE08E3BA931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53</v>
      </c>
    </row>
    <row r="2" spans="1:13" x14ac:dyDescent="0.35">
      <c r="A2" t="s">
        <v>56</v>
      </c>
    </row>
    <row r="4" spans="1:13" x14ac:dyDescent="0.35">
      <c r="A4" t="s">
        <v>54</v>
      </c>
      <c r="B4" s="62">
        <v>45473</v>
      </c>
    </row>
    <row r="6" spans="1:13" x14ac:dyDescent="0.35">
      <c r="A6" s="63" t="s">
        <v>55</v>
      </c>
    </row>
    <row r="10" spans="1:13" ht="18.5" x14ac:dyDescent="0.45">
      <c r="M10" s="6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8E1B-B5D3-4EBB-B69D-85F4147B92A6}">
  <dimension ref="A1:X43"/>
  <sheetViews>
    <sheetView workbookViewId="0"/>
  </sheetViews>
  <sheetFormatPr defaultRowHeight="14.5" x14ac:dyDescent="0.35"/>
  <cols>
    <col min="9" max="9" width="3" customWidth="1"/>
    <col min="10" max="10" width="30.7265625" customWidth="1"/>
    <col min="11" max="11" width="2.7265625" customWidth="1"/>
    <col min="12" max="12" width="21.54296875" customWidth="1"/>
    <col min="13" max="13" width="15.453125" customWidth="1"/>
    <col min="15" max="15" width="6.81640625" customWidth="1"/>
  </cols>
  <sheetData>
    <row r="1" spans="1:24" x14ac:dyDescent="0.35">
      <c r="A1" s="1" t="s">
        <v>0</v>
      </c>
      <c r="W1" t="s">
        <v>1</v>
      </c>
    </row>
    <row r="3" spans="1:24" x14ac:dyDescent="0.35">
      <c r="B3" s="2" t="s">
        <v>2</v>
      </c>
      <c r="C3" s="2" t="s">
        <v>3</v>
      </c>
      <c r="D3" s="2" t="s">
        <v>4</v>
      </c>
      <c r="F3" s="3" t="s">
        <v>0</v>
      </c>
      <c r="M3" t="s">
        <v>5</v>
      </c>
      <c r="W3" t="s">
        <v>0</v>
      </c>
    </row>
    <row r="4" spans="1:24" x14ac:dyDescent="0.35">
      <c r="B4" s="4">
        <v>50</v>
      </c>
      <c r="C4" s="5">
        <v>44</v>
      </c>
      <c r="D4" s="6">
        <v>16</v>
      </c>
    </row>
    <row r="5" spans="1:24" x14ac:dyDescent="0.35">
      <c r="B5" s="7">
        <v>39</v>
      </c>
      <c r="C5" s="2">
        <v>31</v>
      </c>
      <c r="D5" s="8">
        <v>60</v>
      </c>
      <c r="F5" t="e">
        <f t="array" aca="1" ref="F5:G8" ca="1">WELCH_TEST(B4:D13,TRUE)</f>
        <v>#NAME?</v>
      </c>
      <c r="G5" s="9" t="e">
        <f ca="1"/>
        <v>#NAME?</v>
      </c>
      <c r="M5" s="12" t="e">
        <f ca="1">LEVENE(B4:D13,1)</f>
        <v>#NAME?</v>
      </c>
      <c r="W5" t="s">
        <v>6</v>
      </c>
      <c r="X5" s="13">
        <v>0.05</v>
      </c>
    </row>
    <row r="6" spans="1:24" x14ac:dyDescent="0.35">
      <c r="B6" s="7">
        <v>42</v>
      </c>
      <c r="C6" s="2">
        <v>50</v>
      </c>
      <c r="D6" s="8">
        <v>24</v>
      </c>
      <c r="F6" t="e">
        <f ca="1"/>
        <v>#NAME?</v>
      </c>
      <c r="G6" s="10" t="e">
        <f ca="1"/>
        <v>#NAME?</v>
      </c>
    </row>
    <row r="7" spans="1:24" x14ac:dyDescent="0.35">
      <c r="B7" s="7">
        <v>45</v>
      </c>
      <c r="C7" s="2">
        <v>22</v>
      </c>
      <c r="D7" s="8">
        <v>19</v>
      </c>
      <c r="F7" t="e">
        <f ca="1"/>
        <v>#NAME?</v>
      </c>
      <c r="G7" s="10" t="e">
        <f ca="1"/>
        <v>#NAME?</v>
      </c>
      <c r="M7" t="s">
        <v>7</v>
      </c>
      <c r="W7" t="e">
        <f t="array" aca="1" ref="W7:X10" ca="1">WELCH_TEST(B4:D13,TRUE)</f>
        <v>#NAME?</v>
      </c>
      <c r="X7" s="14" t="e">
        <f ca="1"/>
        <v>#NAME?</v>
      </c>
    </row>
    <row r="8" spans="1:24" x14ac:dyDescent="0.35">
      <c r="B8" s="7">
        <v>38</v>
      </c>
      <c r="C8" s="2">
        <v>30</v>
      </c>
      <c r="D8" s="8">
        <v>31</v>
      </c>
      <c r="F8" t="e">
        <f ca="1"/>
        <v>#NAME?</v>
      </c>
      <c r="G8" s="11" t="e">
        <f ca="1"/>
        <v>#NAME?</v>
      </c>
      <c r="W8" t="e">
        <f ca="1"/>
        <v>#NAME?</v>
      </c>
      <c r="X8" s="15" t="e">
        <f ca="1"/>
        <v>#NAME?</v>
      </c>
    </row>
    <row r="9" spans="1:24" ht="15" thickBot="1" x14ac:dyDescent="0.4">
      <c r="B9" s="7">
        <v>44</v>
      </c>
      <c r="C9" s="2">
        <v>27</v>
      </c>
      <c r="D9" s="8">
        <v>37</v>
      </c>
      <c r="M9" t="s">
        <v>8</v>
      </c>
      <c r="R9" t="s">
        <v>6</v>
      </c>
      <c r="S9">
        <v>0.05</v>
      </c>
      <c r="W9" t="e">
        <f ca="1"/>
        <v>#NAME?</v>
      </c>
      <c r="X9" s="15" t="e">
        <f ca="1"/>
        <v>#NAME?</v>
      </c>
    </row>
    <row r="10" spans="1:24" ht="15" thickTop="1" x14ac:dyDescent="0.35">
      <c r="B10" s="7">
        <v>40</v>
      </c>
      <c r="C10" s="2">
        <v>32</v>
      </c>
      <c r="D10" s="8">
        <v>44</v>
      </c>
      <c r="M10" s="16" t="s">
        <v>9</v>
      </c>
      <c r="N10" s="16" t="s">
        <v>10</v>
      </c>
      <c r="O10" s="16" t="s">
        <v>11</v>
      </c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W10" t="e">
        <f ca="1"/>
        <v>#NAME?</v>
      </c>
      <c r="X10" s="15" t="e">
        <f ca="1"/>
        <v>#NAME?</v>
      </c>
    </row>
    <row r="11" spans="1:24" x14ac:dyDescent="0.35">
      <c r="B11" s="7">
        <v>49</v>
      </c>
      <c r="C11" s="2">
        <v>25</v>
      </c>
      <c r="D11" s="8">
        <v>55</v>
      </c>
      <c r="M11" t="str">
        <f>B3</f>
        <v>New</v>
      </c>
      <c r="N11">
        <f>COUNT(B4:B13)</f>
        <v>10</v>
      </c>
      <c r="O11">
        <f>SUM(B4:B13)</f>
        <v>430</v>
      </c>
      <c r="P11">
        <f>AVERAGE(B4:B13)</f>
        <v>43</v>
      </c>
      <c r="Q11">
        <f>VAR(B4:B13)</f>
        <v>16.222222222222221</v>
      </c>
      <c r="R11">
        <f>DEVSQ(B4:B13)</f>
        <v>146</v>
      </c>
      <c r="S11">
        <f>SQRT(P18/N11)</f>
        <v>3.3526868716388143</v>
      </c>
      <c r="T11">
        <f>P11-S11*TINV(S9,N11-1)</f>
        <v>35.41569537870275</v>
      </c>
      <c r="U11">
        <f>P11+S11*TINV(S9,N11-1)</f>
        <v>50.58430462129725</v>
      </c>
      <c r="W11" t="s">
        <v>18</v>
      </c>
      <c r="X11" s="17" t="e">
        <f ca="1">IF(X10&lt;X5,"yes","no")</f>
        <v>#NAME?</v>
      </c>
    </row>
    <row r="12" spans="1:24" x14ac:dyDescent="0.35">
      <c r="B12" s="7">
        <v>42</v>
      </c>
      <c r="C12" s="2">
        <v>40</v>
      </c>
      <c r="D12" s="8"/>
      <c r="M12" t="str">
        <f>C3</f>
        <v>Old</v>
      </c>
      <c r="N12">
        <f>COUNT(C4:C13)</f>
        <v>9</v>
      </c>
      <c r="O12">
        <f>SUM(C4:C13)</f>
        <v>301</v>
      </c>
      <c r="P12">
        <f>AVERAGE(C4:C13)</f>
        <v>33.444444444444443</v>
      </c>
      <c r="Q12">
        <f>VAR(C4:C13)</f>
        <v>86.527777777777828</v>
      </c>
      <c r="R12">
        <f>DEVSQ(C4:C13)</f>
        <v>692.22222222222217</v>
      </c>
      <c r="S12">
        <f>SQRT(P18/N12)</f>
        <v>3.5340422652410779</v>
      </c>
      <c r="T12">
        <f>P12-S12*TINV(S9,N12-1)</f>
        <v>25.294928366812215</v>
      </c>
      <c r="U12">
        <f>P12+S12*TINV(S9,N12-1)</f>
        <v>41.593960522076671</v>
      </c>
    </row>
    <row r="13" spans="1:24" x14ac:dyDescent="0.35">
      <c r="B13" s="18">
        <v>41</v>
      </c>
      <c r="C13" s="19"/>
      <c r="D13" s="20"/>
      <c r="M13" t="str">
        <f>D3</f>
        <v>Control</v>
      </c>
      <c r="N13">
        <f>COUNT(D4:D13)</f>
        <v>8</v>
      </c>
      <c r="O13">
        <f>SUM(D4:D13)</f>
        <v>286</v>
      </c>
      <c r="P13">
        <f>AVERAGE(D4:D13)</f>
        <v>35.75</v>
      </c>
      <c r="Q13">
        <f>VAR(D4:D13)</f>
        <v>265.64285714285717</v>
      </c>
      <c r="R13">
        <f>DEVSQ(D4:D13)</f>
        <v>1859.5</v>
      </c>
      <c r="S13">
        <f>SQRT(P18/N13)</f>
        <v>3.7484178761277502</v>
      </c>
      <c r="T13">
        <f>P13-S13*TINV(S9,N13-1)</f>
        <v>26.886400185004405</v>
      </c>
      <c r="U13">
        <f>P13+S13*TINV(S9,N13-1)</f>
        <v>44.613599814995595</v>
      </c>
    </row>
    <row r="14" spans="1:24" x14ac:dyDescent="0.35">
      <c r="A14" t="s">
        <v>19</v>
      </c>
      <c r="B14">
        <f>AVERAGE(B4:B13)</f>
        <v>43</v>
      </c>
      <c r="C14">
        <f>AVERAGE(C4:C13)</f>
        <v>33.444444444444443</v>
      </c>
      <c r="D14">
        <f>AVERAGE(D4:D13)</f>
        <v>35.75</v>
      </c>
      <c r="M14" s="21"/>
      <c r="N14" s="21"/>
      <c r="O14" s="21"/>
      <c r="P14" s="21"/>
      <c r="Q14" s="21"/>
      <c r="R14" s="21"/>
      <c r="S14" s="21"/>
      <c r="T14" s="21"/>
      <c r="U14" s="21"/>
    </row>
    <row r="15" spans="1:24" ht="15" thickBot="1" x14ac:dyDescent="0.4">
      <c r="A15" t="s">
        <v>20</v>
      </c>
      <c r="B15">
        <f>VAR(B4:B13)</f>
        <v>16.222222222222221</v>
      </c>
      <c r="C15">
        <f>VAR(C4:C13)</f>
        <v>86.527777777777828</v>
      </c>
      <c r="D15">
        <f>VAR(D4:D13)</f>
        <v>265.64285714285717</v>
      </c>
      <c r="M15" t="s">
        <v>21</v>
      </c>
    </row>
    <row r="16" spans="1:24" ht="15" thickTop="1" x14ac:dyDescent="0.35">
      <c r="M16" s="16" t="s">
        <v>22</v>
      </c>
      <c r="N16" s="16" t="s">
        <v>14</v>
      </c>
      <c r="O16" s="16" t="s">
        <v>23</v>
      </c>
      <c r="P16" s="16" t="s">
        <v>24</v>
      </c>
      <c r="Q16" s="16" t="s">
        <v>25</v>
      </c>
      <c r="R16" s="16" t="s">
        <v>26</v>
      </c>
      <c r="S16" s="16" t="s">
        <v>27</v>
      </c>
      <c r="T16" s="16" t="s">
        <v>28</v>
      </c>
      <c r="U16" s="16" t="s">
        <v>29</v>
      </c>
    </row>
    <row r="17" spans="4:21" x14ac:dyDescent="0.35">
      <c r="M17" t="s">
        <v>30</v>
      </c>
      <c r="N17">
        <f>N19-N18</f>
        <v>474.27777777777828</v>
      </c>
      <c r="O17">
        <f>COUNTA(M11:M13)-1</f>
        <v>2</v>
      </c>
      <c r="P17">
        <f>N17/O17</f>
        <v>237.13888888888914</v>
      </c>
      <c r="Q17">
        <f>P17/P18</f>
        <v>2.1096810066105172</v>
      </c>
      <c r="R17">
        <f>FDIST(Q17,O17,O18)</f>
        <v>0.14320843844209949</v>
      </c>
      <c r="S17">
        <f>N17/N19</f>
        <v>0.14952010648731973</v>
      </c>
      <c r="T17">
        <f>SQRT(DEVSQ(P11:P13)/(P18*O17))</f>
        <v>0.47032328011464403</v>
      </c>
      <c r="U17">
        <f>(N19-O19*P18)/(N19+P18)</f>
        <v>7.5955183833816359E-2</v>
      </c>
    </row>
    <row r="18" spans="4:21" x14ac:dyDescent="0.35">
      <c r="M18" t="s">
        <v>31</v>
      </c>
      <c r="N18">
        <f>SUM(R11:R13)</f>
        <v>2697.7222222222222</v>
      </c>
      <c r="O18">
        <f>O19-O17</f>
        <v>24</v>
      </c>
      <c r="P18">
        <f>N18/O18</f>
        <v>112.4050925925926</v>
      </c>
    </row>
    <row r="19" spans="4:21" x14ac:dyDescent="0.35">
      <c r="E19" s="22" t="s">
        <v>2</v>
      </c>
      <c r="F19" s="22" t="s">
        <v>3</v>
      </c>
      <c r="G19" s="22" t="s">
        <v>4</v>
      </c>
      <c r="M19" s="23" t="s">
        <v>32</v>
      </c>
      <c r="N19" s="23">
        <f>DEVSQ(B4:D13)</f>
        <v>3172.0000000000005</v>
      </c>
      <c r="O19" s="23">
        <f>COUNT(B4:D13)-1</f>
        <v>26</v>
      </c>
      <c r="P19" s="23">
        <f>N19/O19</f>
        <v>122.00000000000001</v>
      </c>
      <c r="Q19" s="23"/>
      <c r="R19" s="23"/>
      <c r="S19" s="23"/>
      <c r="T19" s="23"/>
      <c r="U19" s="23"/>
    </row>
    <row r="20" spans="4:21" x14ac:dyDescent="0.35">
      <c r="E20" s="24">
        <v>50</v>
      </c>
      <c r="F20" s="25">
        <v>44</v>
      </c>
      <c r="G20" s="26">
        <v>16</v>
      </c>
    </row>
    <row r="21" spans="4:21" x14ac:dyDescent="0.35">
      <c r="E21" s="27">
        <v>39</v>
      </c>
      <c r="F21" s="22">
        <v>31</v>
      </c>
      <c r="G21" s="28">
        <v>60</v>
      </c>
    </row>
    <row r="22" spans="4:21" x14ac:dyDescent="0.35">
      <c r="E22" s="27">
        <v>42</v>
      </c>
      <c r="F22" s="22">
        <v>50</v>
      </c>
      <c r="G22" s="28">
        <v>24</v>
      </c>
    </row>
    <row r="23" spans="4:21" x14ac:dyDescent="0.35">
      <c r="E23" s="27">
        <v>45</v>
      </c>
      <c r="F23" s="22">
        <v>22</v>
      </c>
      <c r="G23" s="28">
        <v>19</v>
      </c>
    </row>
    <row r="24" spans="4:21" x14ac:dyDescent="0.35">
      <c r="E24" s="27">
        <v>38</v>
      </c>
      <c r="F24" s="22">
        <v>30</v>
      </c>
      <c r="G24" s="28">
        <v>31</v>
      </c>
    </row>
    <row r="25" spans="4:21" x14ac:dyDescent="0.35">
      <c r="E25" s="27">
        <v>44</v>
      </c>
      <c r="F25" s="22">
        <v>27</v>
      </c>
      <c r="G25" s="28">
        <v>37</v>
      </c>
    </row>
    <row r="26" spans="4:21" x14ac:dyDescent="0.35">
      <c r="E26" s="27">
        <v>40</v>
      </c>
      <c r="F26" s="22">
        <v>32</v>
      </c>
      <c r="G26" s="28">
        <v>44</v>
      </c>
    </row>
    <row r="27" spans="4:21" x14ac:dyDescent="0.35">
      <c r="E27" s="27">
        <v>49</v>
      </c>
      <c r="F27" s="22">
        <v>25</v>
      </c>
      <c r="G27" s="28">
        <v>55</v>
      </c>
    </row>
    <row r="28" spans="4:21" x14ac:dyDescent="0.35">
      <c r="E28" s="27">
        <v>42</v>
      </c>
      <c r="F28" s="22">
        <v>40</v>
      </c>
      <c r="G28" s="28"/>
    </row>
    <row r="29" spans="4:21" x14ac:dyDescent="0.35">
      <c r="E29" s="29">
        <v>41</v>
      </c>
      <c r="F29" s="30"/>
      <c r="G29" s="31"/>
      <c r="J29" t="s">
        <v>33</v>
      </c>
      <c r="L29" t="s">
        <v>34</v>
      </c>
    </row>
    <row r="30" spans="4:21" ht="3.75" customHeight="1" x14ac:dyDescent="0.35"/>
    <row r="31" spans="4:21" x14ac:dyDescent="0.35">
      <c r="D31" t="s">
        <v>35</v>
      </c>
      <c r="E31" s="32">
        <f>COUNT(E20:E29)</f>
        <v>10</v>
      </c>
      <c r="F31" s="21">
        <f>COUNT(F20:F29)</f>
        <v>9</v>
      </c>
      <c r="G31" s="33">
        <f>COUNT(G20:G29)</f>
        <v>8</v>
      </c>
      <c r="J31" t="e">
        <f ca="1">FTEXT(E31)</f>
        <v>#NAME?</v>
      </c>
    </row>
    <row r="32" spans="4:21" x14ac:dyDescent="0.35">
      <c r="D32" t="s">
        <v>19</v>
      </c>
      <c r="E32" s="34">
        <f>AVERAGE(E20:E29)</f>
        <v>43</v>
      </c>
      <c r="F32">
        <f>AVERAGE(F20:F29)</f>
        <v>33.444444444444443</v>
      </c>
      <c r="G32" s="35">
        <f>AVERAGE(G20:G29)</f>
        <v>35.75</v>
      </c>
      <c r="J32" t="e">
        <f ca="1">FTEXT(E32)</f>
        <v>#NAME?</v>
      </c>
    </row>
    <row r="33" spans="4:12" x14ac:dyDescent="0.35">
      <c r="D33" t="s">
        <v>20</v>
      </c>
      <c r="E33" s="36">
        <f>VAR(E20:E29)</f>
        <v>16.222222222222221</v>
      </c>
      <c r="F33" s="23">
        <f>VAR(F20:F29)</f>
        <v>86.527777777777828</v>
      </c>
      <c r="G33" s="37">
        <f>VAR(G20:G29)</f>
        <v>265.64285714285717</v>
      </c>
      <c r="J33" t="e">
        <f ca="1">FTEXT(E33)</f>
        <v>#NAME?</v>
      </c>
    </row>
    <row r="34" spans="4:12" x14ac:dyDescent="0.35">
      <c r="D34" t="s">
        <v>36</v>
      </c>
      <c r="E34" s="34">
        <f>E31/E33</f>
        <v>0.61643835616438358</v>
      </c>
      <c r="F34">
        <f>F31/F33</f>
        <v>0.10401284109149271</v>
      </c>
      <c r="G34" s="35">
        <f>G31/G33</f>
        <v>3.0115622479161063E-2</v>
      </c>
      <c r="H34" s="9">
        <f>SUM(E34:G34)</f>
        <v>0.75056681973503736</v>
      </c>
      <c r="J34" t="e">
        <f ca="1">FTEXT(E34)</f>
        <v>#NAME?</v>
      </c>
      <c r="L34" t="e">
        <f ca="1">FTEXT(H34)</f>
        <v>#NAME?</v>
      </c>
    </row>
    <row r="35" spans="4:12" x14ac:dyDescent="0.35">
      <c r="D35" t="s">
        <v>37</v>
      </c>
      <c r="E35" s="34">
        <f>E34*E32</f>
        <v>26.506849315068493</v>
      </c>
      <c r="F35">
        <f>F34*F32</f>
        <v>3.4786516853932561</v>
      </c>
      <c r="G35" s="35">
        <f>G34*G32</f>
        <v>1.0766335036300081</v>
      </c>
      <c r="H35" s="10">
        <f>SUM(E35:G35)/H34</f>
        <v>41.384902299647635</v>
      </c>
      <c r="J35" t="e">
        <f ca="1">FTEXT(E35)</f>
        <v>#NAME?</v>
      </c>
      <c r="L35" t="e">
        <f ca="1">FTEXT(H35)</f>
        <v>#NAME?</v>
      </c>
    </row>
    <row r="36" spans="4:12" x14ac:dyDescent="0.35">
      <c r="D36" t="s">
        <v>38</v>
      </c>
      <c r="E36" s="34">
        <f>E34*(E32-H35)^2</f>
        <v>1.6080044681610604</v>
      </c>
      <c r="F36">
        <f>F34*(F32-H35)^2</f>
        <v>6.5581002208294077</v>
      </c>
      <c r="G36" s="35">
        <f>G34*(G32-H35)^2</f>
        <v>0.95623497708424599</v>
      </c>
      <c r="H36" s="10">
        <f>SUM(E36:G36)/(E39-1)</f>
        <v>4.5611698330373578</v>
      </c>
      <c r="J36" t="e">
        <f ca="1">FTEXT(E36)</f>
        <v>#NAME?</v>
      </c>
      <c r="L36" t="e">
        <f ca="1">FTEXT(H36)</f>
        <v>#NAME?</v>
      </c>
    </row>
    <row r="37" spans="4:12" x14ac:dyDescent="0.35">
      <c r="D37" t="s">
        <v>39</v>
      </c>
      <c r="E37" s="36">
        <f>(1-E34/H34)^2/(E31-1)</f>
        <v>3.548302742008454E-3</v>
      </c>
      <c r="F37" s="23">
        <f>(1-F34/H34)^2/(F31-1)</f>
        <v>9.2755755417625332E-2</v>
      </c>
      <c r="G37" s="37">
        <f>(1-G34/H34)^2/(G31-1)</f>
        <v>0.13162317768978643</v>
      </c>
      <c r="H37" s="11">
        <f>SUM(E37:G37)</f>
        <v>0.22792723584942021</v>
      </c>
      <c r="J37" t="e">
        <f ca="1">FTEXT(E37)</f>
        <v>#NAME?</v>
      </c>
      <c r="L37" t="e">
        <f ca="1">FTEXT(H37)</f>
        <v>#NAME?</v>
      </c>
    </row>
    <row r="38" spans="4:12" ht="3.75" customHeight="1" x14ac:dyDescent="0.35"/>
    <row r="39" spans="4:12" x14ac:dyDescent="0.35">
      <c r="D39" s="3" t="s">
        <v>40</v>
      </c>
      <c r="E39" s="9">
        <f>COUNT(E20:G20)</f>
        <v>3</v>
      </c>
      <c r="J39" t="e">
        <f ca="1">FTEXT(E39)</f>
        <v>#NAME?</v>
      </c>
    </row>
    <row r="40" spans="4:12" x14ac:dyDescent="0.35">
      <c r="D40" t="s">
        <v>25</v>
      </c>
      <c r="E40" s="10">
        <f>H36/(1+2*H37*(E39-2)/(E39^2-1))</f>
        <v>4.3152775141088604</v>
      </c>
      <c r="J40" t="e">
        <f ca="1">FTEXT(E40)</f>
        <v>#NAME?</v>
      </c>
    </row>
    <row r="41" spans="4:12" x14ac:dyDescent="0.35">
      <c r="D41" t="s">
        <v>41</v>
      </c>
      <c r="E41" s="10">
        <f>E39-1</f>
        <v>2</v>
      </c>
      <c r="J41" t="e">
        <f ca="1">FTEXT(E41)</f>
        <v>#NAME?</v>
      </c>
    </row>
    <row r="42" spans="4:12" x14ac:dyDescent="0.35">
      <c r="D42" t="s">
        <v>42</v>
      </c>
      <c r="E42" s="10">
        <f>(E39^2-1)/(3*H37)</f>
        <v>11.699640267775615</v>
      </c>
      <c r="J42" t="e">
        <f ca="1">FTEXT(E42)</f>
        <v>#NAME?</v>
      </c>
    </row>
    <row r="43" spans="4:12" x14ac:dyDescent="0.35">
      <c r="D43" t="s">
        <v>43</v>
      </c>
      <c r="E43" s="11" t="e">
        <f ca="1">F_DIST_RT(E40,E41,E42)</f>
        <v>#NAME?</v>
      </c>
      <c r="J43" t="e">
        <f ca="1">FTEXT(E43)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0AA50-5C05-44A5-9080-15A12C152CD9}">
  <dimension ref="A1:I29"/>
  <sheetViews>
    <sheetView workbookViewId="0"/>
  </sheetViews>
  <sheetFormatPr defaultRowHeight="14.5" x14ac:dyDescent="0.35"/>
  <sheetData>
    <row r="1" spans="1:9" x14ac:dyDescent="0.35">
      <c r="A1" s="1" t="s">
        <v>44</v>
      </c>
    </row>
    <row r="3" spans="1:9" x14ac:dyDescent="0.35">
      <c r="A3" s="32" t="s">
        <v>2</v>
      </c>
      <c r="B3" s="33">
        <v>50</v>
      </c>
      <c r="D3" t="s">
        <v>45</v>
      </c>
    </row>
    <row r="4" spans="1:9" x14ac:dyDescent="0.35">
      <c r="A4" s="34" t="s">
        <v>2</v>
      </c>
      <c r="B4" s="35">
        <v>39</v>
      </c>
    </row>
    <row r="5" spans="1:9" x14ac:dyDescent="0.35">
      <c r="A5" s="34" t="s">
        <v>2</v>
      </c>
      <c r="B5" s="35">
        <v>42</v>
      </c>
      <c r="D5" t="e">
        <f t="array" aca="1" ref="D5:F15" ca="1">StdAnova1(A3:B29)</f>
        <v>#NAME?</v>
      </c>
      <c r="E5" t="e">
        <f ca="1"/>
        <v>#NAME?</v>
      </c>
      <c r="F5" t="e">
        <f ca="1"/>
        <v>#NAME?</v>
      </c>
      <c r="H5" t="s">
        <v>0</v>
      </c>
    </row>
    <row r="6" spans="1:9" x14ac:dyDescent="0.35">
      <c r="A6" s="34" t="s">
        <v>2</v>
      </c>
      <c r="B6" s="35">
        <v>45</v>
      </c>
      <c r="D6" s="38" t="e">
        <f ca="1"/>
        <v>#NAME?</v>
      </c>
      <c r="E6" s="39" t="e">
        <f ca="1"/>
        <v>#NAME?</v>
      </c>
      <c r="F6" s="40" t="e">
        <f ca="1"/>
        <v>#NAME?</v>
      </c>
    </row>
    <row r="7" spans="1:9" x14ac:dyDescent="0.35">
      <c r="A7" s="34" t="s">
        <v>2</v>
      </c>
      <c r="B7" s="35">
        <v>38</v>
      </c>
      <c r="D7" s="41" t="e">
        <f ca="1"/>
        <v>#NAME?</v>
      </c>
      <c r="E7" t="e">
        <f ca="1"/>
        <v>#NAME?</v>
      </c>
      <c r="F7" s="42" t="e">
        <f ca="1"/>
        <v>#NAME?</v>
      </c>
      <c r="H7" t="s">
        <v>6</v>
      </c>
      <c r="I7" s="46">
        <v>0.05</v>
      </c>
    </row>
    <row r="8" spans="1:9" x14ac:dyDescent="0.35">
      <c r="A8" s="34" t="s">
        <v>2</v>
      </c>
      <c r="B8" s="35">
        <v>44</v>
      </c>
      <c r="D8" s="41" t="e">
        <f ca="1"/>
        <v>#NAME?</v>
      </c>
      <c r="E8" t="e">
        <f ca="1"/>
        <v>#NAME?</v>
      </c>
      <c r="F8" s="42" t="e">
        <f ca="1"/>
        <v>#NAME?</v>
      </c>
    </row>
    <row r="9" spans="1:9" x14ac:dyDescent="0.35">
      <c r="A9" s="34" t="s">
        <v>2</v>
      </c>
      <c r="B9" s="35">
        <v>40</v>
      </c>
      <c r="D9" s="41" t="e">
        <f ca="1"/>
        <v>#NAME?</v>
      </c>
      <c r="E9" t="e">
        <f ca="1"/>
        <v>#NAME?</v>
      </c>
      <c r="F9" s="42" t="e">
        <f ca="1"/>
        <v>#NAME?</v>
      </c>
      <c r="H9" t="e">
        <f t="array" aca="1" ref="H9:I12" ca="1">WELCH_TEST(D6:F15,TRUE)</f>
        <v>#NAME?</v>
      </c>
      <c r="I9" s="47" t="e">
        <f ca="1"/>
        <v>#NAME?</v>
      </c>
    </row>
    <row r="10" spans="1:9" x14ac:dyDescent="0.35">
      <c r="A10" s="34" t="s">
        <v>2</v>
      </c>
      <c r="B10" s="35">
        <v>49</v>
      </c>
      <c r="D10" s="41" t="e">
        <f ca="1"/>
        <v>#NAME?</v>
      </c>
      <c r="E10" t="e">
        <f ca="1"/>
        <v>#NAME?</v>
      </c>
      <c r="F10" s="42" t="e">
        <f ca="1"/>
        <v>#NAME?</v>
      </c>
      <c r="H10" t="e">
        <f ca="1"/>
        <v>#NAME?</v>
      </c>
      <c r="I10" s="15" t="e">
        <f ca="1"/>
        <v>#NAME?</v>
      </c>
    </row>
    <row r="11" spans="1:9" x14ac:dyDescent="0.35">
      <c r="A11" s="34" t="s">
        <v>2</v>
      </c>
      <c r="B11" s="35">
        <v>42</v>
      </c>
      <c r="D11" s="41" t="e">
        <f ca="1"/>
        <v>#NAME?</v>
      </c>
      <c r="E11" t="e">
        <f ca="1"/>
        <v>#NAME?</v>
      </c>
      <c r="F11" s="42" t="e">
        <f ca="1"/>
        <v>#NAME?</v>
      </c>
      <c r="H11" t="e">
        <f ca="1"/>
        <v>#NAME?</v>
      </c>
      <c r="I11" s="15" t="e">
        <f ca="1"/>
        <v>#NAME?</v>
      </c>
    </row>
    <row r="12" spans="1:9" x14ac:dyDescent="0.35">
      <c r="A12" s="34" t="s">
        <v>2</v>
      </c>
      <c r="B12" s="35">
        <v>41</v>
      </c>
      <c r="D12" s="41" t="e">
        <f ca="1"/>
        <v>#NAME?</v>
      </c>
      <c r="E12" t="e">
        <f ca="1"/>
        <v>#NAME?</v>
      </c>
      <c r="F12" s="42" t="e">
        <f ca="1"/>
        <v>#NAME?</v>
      </c>
      <c r="H12" t="e">
        <f ca="1"/>
        <v>#NAME?</v>
      </c>
      <c r="I12" s="15" t="e">
        <f ca="1"/>
        <v>#NAME?</v>
      </c>
    </row>
    <row r="13" spans="1:9" x14ac:dyDescent="0.35">
      <c r="A13" s="34" t="s">
        <v>3</v>
      </c>
      <c r="B13" s="35">
        <v>44</v>
      </c>
      <c r="D13" s="41" t="e">
        <f ca="1"/>
        <v>#NAME?</v>
      </c>
      <c r="E13" t="e">
        <f ca="1"/>
        <v>#NAME?</v>
      </c>
      <c r="F13" s="42" t="e">
        <f ca="1"/>
        <v>#NAME?</v>
      </c>
      <c r="H13" t="s">
        <v>18</v>
      </c>
      <c r="I13" s="17" t="e">
        <f ca="1">IF(I12&lt;I7,"yes","no")</f>
        <v>#NAME?</v>
      </c>
    </row>
    <row r="14" spans="1:9" x14ac:dyDescent="0.35">
      <c r="A14" s="34" t="s">
        <v>3</v>
      </c>
      <c r="B14" s="35">
        <v>31</v>
      </c>
      <c r="D14" s="41" t="e">
        <f ca="1"/>
        <v>#NAME?</v>
      </c>
      <c r="E14" t="e">
        <f ca="1"/>
        <v>#NAME?</v>
      </c>
      <c r="F14" s="42" t="e">
        <f ca="1"/>
        <v>#NAME?</v>
      </c>
    </row>
    <row r="15" spans="1:9" x14ac:dyDescent="0.35">
      <c r="A15" s="34" t="s">
        <v>3</v>
      </c>
      <c r="B15" s="35">
        <v>50</v>
      </c>
      <c r="D15" s="43" t="e">
        <f ca="1"/>
        <v>#NAME?</v>
      </c>
      <c r="E15" s="44" t="e">
        <f ca="1"/>
        <v>#NAME?</v>
      </c>
      <c r="F15" s="45" t="e">
        <f ca="1"/>
        <v>#NAME?</v>
      </c>
    </row>
    <row r="16" spans="1:9" x14ac:dyDescent="0.35">
      <c r="A16" s="34" t="s">
        <v>3</v>
      </c>
      <c r="B16" s="35">
        <v>22</v>
      </c>
    </row>
    <row r="17" spans="1:2" x14ac:dyDescent="0.35">
      <c r="A17" s="34" t="s">
        <v>3</v>
      </c>
      <c r="B17" s="35">
        <v>30</v>
      </c>
    </row>
    <row r="18" spans="1:2" x14ac:dyDescent="0.35">
      <c r="A18" s="34" t="s">
        <v>3</v>
      </c>
      <c r="B18" s="35">
        <v>27</v>
      </c>
    </row>
    <row r="19" spans="1:2" x14ac:dyDescent="0.35">
      <c r="A19" s="34" t="s">
        <v>3</v>
      </c>
      <c r="B19" s="35">
        <v>32</v>
      </c>
    </row>
    <row r="20" spans="1:2" x14ac:dyDescent="0.35">
      <c r="A20" s="34" t="s">
        <v>3</v>
      </c>
      <c r="B20" s="35">
        <v>25</v>
      </c>
    </row>
    <row r="21" spans="1:2" x14ac:dyDescent="0.35">
      <c r="A21" s="34" t="s">
        <v>3</v>
      </c>
      <c r="B21" s="35">
        <v>40</v>
      </c>
    </row>
    <row r="22" spans="1:2" x14ac:dyDescent="0.35">
      <c r="A22" s="34" t="s">
        <v>4</v>
      </c>
      <c r="B22" s="35">
        <v>16</v>
      </c>
    </row>
    <row r="23" spans="1:2" x14ac:dyDescent="0.35">
      <c r="A23" s="34" t="s">
        <v>4</v>
      </c>
      <c r="B23" s="35">
        <v>60</v>
      </c>
    </row>
    <row r="24" spans="1:2" x14ac:dyDescent="0.35">
      <c r="A24" s="34" t="s">
        <v>4</v>
      </c>
      <c r="B24" s="35">
        <v>24</v>
      </c>
    </row>
    <row r="25" spans="1:2" x14ac:dyDescent="0.35">
      <c r="A25" s="34" t="s">
        <v>4</v>
      </c>
      <c r="B25" s="35">
        <v>19</v>
      </c>
    </row>
    <row r="26" spans="1:2" x14ac:dyDescent="0.35">
      <c r="A26" s="34" t="s">
        <v>4</v>
      </c>
      <c r="B26" s="35">
        <v>31</v>
      </c>
    </row>
    <row r="27" spans="1:2" x14ac:dyDescent="0.35">
      <c r="A27" s="34" t="s">
        <v>4</v>
      </c>
      <c r="B27" s="35">
        <v>37</v>
      </c>
    </row>
    <row r="28" spans="1:2" x14ac:dyDescent="0.35">
      <c r="A28" s="34" t="s">
        <v>4</v>
      </c>
      <c r="B28" s="35">
        <v>44</v>
      </c>
    </row>
    <row r="29" spans="1:2" x14ac:dyDescent="0.35">
      <c r="A29" s="36" t="s">
        <v>4</v>
      </c>
      <c r="B29" s="48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202B6-B908-4C68-9860-0BFCA51785A2}">
  <dimension ref="A1:Z36"/>
  <sheetViews>
    <sheetView workbookViewId="0"/>
  </sheetViews>
  <sheetFormatPr defaultRowHeight="14.5" x14ac:dyDescent="0.35"/>
  <sheetData>
    <row r="1" spans="1:26" x14ac:dyDescent="0.35">
      <c r="A1" s="1" t="s">
        <v>0</v>
      </c>
    </row>
    <row r="3" spans="1:26" x14ac:dyDescent="0.35">
      <c r="A3" s="49" t="s">
        <v>46</v>
      </c>
      <c r="B3" s="49" t="s">
        <v>47</v>
      </c>
      <c r="C3" s="49" t="s">
        <v>48</v>
      </c>
      <c r="E3" t="s">
        <v>7</v>
      </c>
      <c r="O3" t="s">
        <v>0</v>
      </c>
      <c r="T3" s="50" t="s">
        <v>49</v>
      </c>
      <c r="U3" s="50" t="s">
        <v>50</v>
      </c>
      <c r="V3" s="50" t="s">
        <v>51</v>
      </c>
      <c r="W3" s="50" t="s">
        <v>52</v>
      </c>
      <c r="Y3" s="3" t="s">
        <v>0</v>
      </c>
    </row>
    <row r="4" spans="1:26" x14ac:dyDescent="0.35">
      <c r="A4" s="50">
        <v>13</v>
      </c>
      <c r="B4" s="50">
        <v>12</v>
      </c>
      <c r="C4" s="2">
        <v>7</v>
      </c>
      <c r="T4" s="50">
        <v>51</v>
      </c>
      <c r="U4" s="50">
        <v>82</v>
      </c>
      <c r="V4" s="50">
        <v>79</v>
      </c>
      <c r="W4" s="50">
        <v>85</v>
      </c>
    </row>
    <row r="5" spans="1:26" ht="15" thickBot="1" x14ac:dyDescent="0.4">
      <c r="A5" s="2">
        <v>17</v>
      </c>
      <c r="B5" s="2">
        <v>8</v>
      </c>
      <c r="C5" s="2">
        <v>19</v>
      </c>
      <c r="E5" t="s">
        <v>8</v>
      </c>
      <c r="J5" t="s">
        <v>6</v>
      </c>
      <c r="K5">
        <v>0.05</v>
      </c>
      <c r="O5" t="e">
        <f t="array" aca="1" ref="O5:P8" ca="1">WELCH_TEST(A4:C13,TRUE)</f>
        <v>#NAME?</v>
      </c>
      <c r="P5" s="51" t="e">
        <f ca="1"/>
        <v>#NAME?</v>
      </c>
      <c r="T5" s="2">
        <v>87</v>
      </c>
      <c r="U5" s="2">
        <v>91</v>
      </c>
      <c r="V5" s="2">
        <v>84</v>
      </c>
      <c r="W5" s="2">
        <v>80</v>
      </c>
      <c r="Y5" t="e">
        <f t="array" aca="1" ref="Y5:Z8" ca="1">WELCH_TEST(T4:W11,TRUE)</f>
        <v>#NAME?</v>
      </c>
      <c r="Z5" s="51" t="e">
        <f ca="1"/>
        <v>#NAME?</v>
      </c>
    </row>
    <row r="6" spans="1:26" ht="15" thickTop="1" x14ac:dyDescent="0.35">
      <c r="A6" s="2">
        <v>19</v>
      </c>
      <c r="B6" s="2">
        <v>6</v>
      </c>
      <c r="C6" s="2">
        <v>15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16" t="s">
        <v>17</v>
      </c>
      <c r="O6" t="e">
        <f ca="1"/>
        <v>#NAME?</v>
      </c>
      <c r="P6" s="10" t="e">
        <f ca="1"/>
        <v>#NAME?</v>
      </c>
      <c r="T6" s="2">
        <v>50</v>
      </c>
      <c r="U6" s="2">
        <v>92</v>
      </c>
      <c r="V6" s="2">
        <v>74</v>
      </c>
      <c r="W6" s="2">
        <v>65</v>
      </c>
      <c r="Y6" t="e">
        <f ca="1"/>
        <v>#NAME?</v>
      </c>
      <c r="Z6" s="10" t="e">
        <f ca="1"/>
        <v>#NAME?</v>
      </c>
    </row>
    <row r="7" spans="1:26" x14ac:dyDescent="0.35">
      <c r="A7" s="2">
        <v>11</v>
      </c>
      <c r="B7" s="2">
        <v>16</v>
      </c>
      <c r="C7" s="2">
        <v>14</v>
      </c>
      <c r="E7" t="str">
        <f>A3</f>
        <v>Flavor 1</v>
      </c>
      <c r="F7">
        <f>COUNT(A4:A13)</f>
        <v>10</v>
      </c>
      <c r="G7">
        <f>SUM(A4:A13)</f>
        <v>150</v>
      </c>
      <c r="H7">
        <f>AVERAGE(A4:A13)</f>
        <v>15</v>
      </c>
      <c r="I7">
        <f>VAR(A4:A13)</f>
        <v>13.333333333333334</v>
      </c>
      <c r="J7">
        <f>DEVSQ(A4:A13)</f>
        <v>120</v>
      </c>
      <c r="K7">
        <f>SQRT(H14/F7)</f>
        <v>1.1548609023184149</v>
      </c>
      <c r="L7">
        <f>H7-K7*TINV(K5,F7-1)</f>
        <v>12.3875231377848</v>
      </c>
      <c r="M7">
        <f>H7+K7*TINV(K5,F7-1)</f>
        <v>17.6124768622152</v>
      </c>
      <c r="O7" t="e">
        <f ca="1"/>
        <v>#NAME?</v>
      </c>
      <c r="P7" s="10" t="e">
        <f ca="1"/>
        <v>#NAME?</v>
      </c>
      <c r="T7" s="2">
        <v>48</v>
      </c>
      <c r="U7" s="2">
        <v>80</v>
      </c>
      <c r="V7" s="2">
        <v>98</v>
      </c>
      <c r="W7" s="2">
        <v>71</v>
      </c>
      <c r="Y7" t="e">
        <f ca="1"/>
        <v>#NAME?</v>
      </c>
      <c r="Z7" s="10" t="e">
        <f ca="1"/>
        <v>#NAME?</v>
      </c>
    </row>
    <row r="8" spans="1:26" x14ac:dyDescent="0.35">
      <c r="A8" s="2">
        <v>20</v>
      </c>
      <c r="B8" s="2">
        <v>12</v>
      </c>
      <c r="C8" s="2">
        <v>10</v>
      </c>
      <c r="E8" t="str">
        <f>B3</f>
        <v>Flavor 2</v>
      </c>
      <c r="F8">
        <f>COUNT(B4:B13)</f>
        <v>10</v>
      </c>
      <c r="G8">
        <f>SUM(B4:B13)</f>
        <v>118</v>
      </c>
      <c r="H8">
        <f>AVERAGE(B4:B13)</f>
        <v>11.8</v>
      </c>
      <c r="I8">
        <f>VAR(B4:B13)</f>
        <v>12.622222222222213</v>
      </c>
      <c r="J8">
        <f>DEVSQ(B4:B13)</f>
        <v>113.60000000000002</v>
      </c>
      <c r="K8">
        <f>SQRT(H14/F8)</f>
        <v>1.1548609023184149</v>
      </c>
      <c r="L8">
        <f>H8-K8*TINV(K5,F8-1)</f>
        <v>9.187523137784801</v>
      </c>
      <c r="M8">
        <f>H8+K8*TINV(K5,F8-1)</f>
        <v>14.4124768622152</v>
      </c>
      <c r="O8" t="e">
        <f ca="1"/>
        <v>#NAME?</v>
      </c>
      <c r="P8" s="11" t="e">
        <f ca="1"/>
        <v>#NAME?</v>
      </c>
      <c r="T8" s="2">
        <v>79</v>
      </c>
      <c r="U8" s="2">
        <v>52</v>
      </c>
      <c r="V8" s="2">
        <v>63</v>
      </c>
      <c r="W8" s="2">
        <v>67</v>
      </c>
      <c r="Y8" t="e">
        <f ca="1"/>
        <v>#NAME?</v>
      </c>
      <c r="Z8" s="11" t="e">
        <f ca="1"/>
        <v>#NAME?</v>
      </c>
    </row>
    <row r="9" spans="1:26" x14ac:dyDescent="0.35">
      <c r="A9" s="2">
        <v>15</v>
      </c>
      <c r="B9" s="2">
        <v>14</v>
      </c>
      <c r="C9" s="2">
        <v>16</v>
      </c>
      <c r="E9" t="str">
        <f>C3</f>
        <v>Flavor 3</v>
      </c>
      <c r="F9">
        <f>COUNT(C4:C13)</f>
        <v>10</v>
      </c>
      <c r="G9">
        <f>SUM(C4:C13)</f>
        <v>135</v>
      </c>
      <c r="H9">
        <f>AVERAGE(C4:C13)</f>
        <v>13.5</v>
      </c>
      <c r="I9">
        <f>VAR(C4:C13)</f>
        <v>14.055555555555555</v>
      </c>
      <c r="J9">
        <f>DEVSQ(C4:C13)</f>
        <v>126.5</v>
      </c>
      <c r="K9">
        <f>SQRT(H14/F9)</f>
        <v>1.1548609023184149</v>
      </c>
      <c r="L9">
        <f>H9-K9*TINV(K5,F9-1)</f>
        <v>10.8875231377848</v>
      </c>
      <c r="M9">
        <f>H9+K9*TINV(K5,F9-1)</f>
        <v>16.1124768622152</v>
      </c>
      <c r="T9" s="2">
        <v>61</v>
      </c>
      <c r="U9" s="2">
        <v>79</v>
      </c>
      <c r="V9" s="2">
        <v>83</v>
      </c>
      <c r="W9" s="2">
        <v>51</v>
      </c>
    </row>
    <row r="10" spans="1:26" x14ac:dyDescent="0.35">
      <c r="A10" s="2">
        <v>18</v>
      </c>
      <c r="B10" s="2">
        <v>10</v>
      </c>
      <c r="C10" s="2">
        <v>18</v>
      </c>
      <c r="E10" s="52"/>
      <c r="F10" s="52"/>
      <c r="G10" s="52"/>
      <c r="H10" s="52"/>
      <c r="I10" s="52"/>
      <c r="J10" s="52"/>
      <c r="K10" s="52"/>
      <c r="L10" s="52"/>
      <c r="M10" s="52"/>
      <c r="T10" s="2">
        <v>53</v>
      </c>
      <c r="U10" s="2">
        <v>73</v>
      </c>
      <c r="V10" s="2">
        <v>85</v>
      </c>
      <c r="W10" s="2">
        <v>63</v>
      </c>
    </row>
    <row r="11" spans="1:26" ht="15" thickBot="1" x14ac:dyDescent="0.4">
      <c r="A11" s="2">
        <v>9</v>
      </c>
      <c r="B11" s="2">
        <v>18</v>
      </c>
      <c r="C11" s="2">
        <v>11</v>
      </c>
      <c r="E11" t="s">
        <v>21</v>
      </c>
      <c r="T11" s="53">
        <v>54</v>
      </c>
      <c r="U11" s="53">
        <v>74</v>
      </c>
      <c r="V11" s="53">
        <v>58</v>
      </c>
      <c r="W11" s="53">
        <v>93</v>
      </c>
    </row>
    <row r="12" spans="1:26" ht="15" thickTop="1" x14ac:dyDescent="0.35">
      <c r="A12" s="2">
        <v>12</v>
      </c>
      <c r="B12" s="2">
        <v>11</v>
      </c>
      <c r="C12" s="2">
        <v>14</v>
      </c>
      <c r="E12" s="16" t="s">
        <v>22</v>
      </c>
      <c r="F12" s="16" t="s">
        <v>14</v>
      </c>
      <c r="G12" s="16" t="s">
        <v>23</v>
      </c>
      <c r="H12" s="16" t="s">
        <v>24</v>
      </c>
      <c r="I12" s="16" t="s">
        <v>25</v>
      </c>
      <c r="J12" s="16" t="s">
        <v>26</v>
      </c>
      <c r="K12" s="16" t="s">
        <v>27</v>
      </c>
      <c r="L12" s="16" t="s">
        <v>28</v>
      </c>
      <c r="M12" s="16" t="s">
        <v>29</v>
      </c>
      <c r="S12" t="s">
        <v>19</v>
      </c>
      <c r="T12" s="2" t="e">
        <f t="array" aca="1" ref="T12:W12" ca="1">MEANCOL(T4:W11)</f>
        <v>#NAME?</v>
      </c>
      <c r="U12" s="2" t="e">
        <f ca="1"/>
        <v>#NAME?</v>
      </c>
      <c r="V12" s="2" t="e">
        <f ca="1"/>
        <v>#NAME?</v>
      </c>
      <c r="W12" s="2" t="e">
        <f ca="1"/>
        <v>#NAME?</v>
      </c>
    </row>
    <row r="13" spans="1:26" x14ac:dyDescent="0.35">
      <c r="A13" s="53">
        <v>16</v>
      </c>
      <c r="B13" s="53">
        <v>11</v>
      </c>
      <c r="C13" s="53">
        <v>11</v>
      </c>
      <c r="E13" t="s">
        <v>30</v>
      </c>
      <c r="F13">
        <f>F15-F14</f>
        <v>51.266666666666538</v>
      </c>
      <c r="G13">
        <f>COUNTA(E7:E9)-1</f>
        <v>2</v>
      </c>
      <c r="H13">
        <f>F13/G13</f>
        <v>25.633333333333269</v>
      </c>
      <c r="I13">
        <f>H13/H14</f>
        <v>1.9219661205220724</v>
      </c>
      <c r="J13">
        <f>FDIST(I13,G13,G14)</f>
        <v>0.16581328408696724</v>
      </c>
      <c r="K13">
        <f>F13/F15</f>
        <v>0.12462523296329281</v>
      </c>
      <c r="L13">
        <f>SQRT(DEVSQ(H7:H9)/(H14*G13))</f>
        <v>0.43840234038176351</v>
      </c>
      <c r="M13">
        <f>(F15-G15*H14)/(F15+H14)</f>
        <v>5.7905293450771569E-2</v>
      </c>
      <c r="S13" t="s">
        <v>20</v>
      </c>
      <c r="T13" s="2" t="e">
        <f t="array" aca="1" ref="T13:W13" ca="1">VARCOL(T4:W11)</f>
        <v>#NAME?</v>
      </c>
      <c r="U13" s="2" t="e">
        <f ca="1"/>
        <v>#NAME?</v>
      </c>
      <c r="V13" s="2" t="e">
        <f ca="1"/>
        <v>#NAME?</v>
      </c>
      <c r="W13" s="2" t="e">
        <f ca="1"/>
        <v>#NAME?</v>
      </c>
    </row>
    <row r="14" spans="1:26" x14ac:dyDescent="0.35">
      <c r="E14" t="s">
        <v>31</v>
      </c>
      <c r="F14">
        <f>SUM(J7:J9)</f>
        <v>360.1</v>
      </c>
      <c r="G14">
        <f>G15-G13</f>
        <v>27</v>
      </c>
      <c r="H14">
        <f>F14/G14</f>
        <v>13.337037037037037</v>
      </c>
    </row>
    <row r="15" spans="1:26" x14ac:dyDescent="0.35">
      <c r="E15" s="54" t="s">
        <v>32</v>
      </c>
      <c r="F15" s="54">
        <f>DEVSQ(A4:C13)</f>
        <v>411.36666666666656</v>
      </c>
      <c r="G15" s="54">
        <f>COUNT(A4:C13)-1</f>
        <v>29</v>
      </c>
      <c r="H15" s="54">
        <f>F15/G15</f>
        <v>14.185057471264365</v>
      </c>
      <c r="I15" s="54"/>
      <c r="J15" s="54"/>
      <c r="K15" s="54"/>
      <c r="L15" s="54"/>
      <c r="M15" s="54"/>
    </row>
    <row r="19" spans="4:10" x14ac:dyDescent="0.35">
      <c r="E19" s="22" t="s">
        <v>46</v>
      </c>
      <c r="F19" s="22" t="s">
        <v>47</v>
      </c>
      <c r="G19" s="22" t="s">
        <v>48</v>
      </c>
    </row>
    <row r="20" spans="4:10" x14ac:dyDescent="0.35">
      <c r="E20" s="55">
        <v>13</v>
      </c>
      <c r="F20" s="56">
        <v>12</v>
      </c>
      <c r="G20" s="57">
        <v>7</v>
      </c>
      <c r="I20" s="3" t="s">
        <v>40</v>
      </c>
      <c r="J20" s="51">
        <f>COUNT(E20:G20)</f>
        <v>3</v>
      </c>
    </row>
    <row r="21" spans="4:10" x14ac:dyDescent="0.35">
      <c r="E21" s="27">
        <v>17</v>
      </c>
      <c r="F21" s="22">
        <v>8</v>
      </c>
      <c r="G21" s="28">
        <v>19</v>
      </c>
      <c r="I21" t="s">
        <v>25</v>
      </c>
      <c r="J21" s="10">
        <f>H35/(1+2*H36*(J20-2)/(J20^2-1))</f>
        <v>1.9069762287077523</v>
      </c>
    </row>
    <row r="22" spans="4:10" x14ac:dyDescent="0.35">
      <c r="E22" s="27">
        <v>19</v>
      </c>
      <c r="F22" s="22">
        <v>6</v>
      </c>
      <c r="G22" s="28">
        <v>15</v>
      </c>
      <c r="I22" t="s">
        <v>41</v>
      </c>
      <c r="J22" s="10">
        <f>J20-1</f>
        <v>2</v>
      </c>
    </row>
    <row r="23" spans="4:10" x14ac:dyDescent="0.35">
      <c r="E23" s="27">
        <v>11</v>
      </c>
      <c r="F23" s="22">
        <v>16</v>
      </c>
      <c r="G23" s="28">
        <v>14</v>
      </c>
      <c r="I23" t="s">
        <v>42</v>
      </c>
      <c r="J23" s="10">
        <f>(J20^2-1)/(3*H36)</f>
        <v>17.991323813192135</v>
      </c>
    </row>
    <row r="24" spans="4:10" x14ac:dyDescent="0.35">
      <c r="E24" s="27">
        <v>20</v>
      </c>
      <c r="F24" s="22">
        <v>12</v>
      </c>
      <c r="G24" s="28">
        <v>10</v>
      </c>
      <c r="I24" t="s">
        <v>43</v>
      </c>
      <c r="J24" s="11">
        <f>FDIST(J21,J22,J23)</f>
        <v>0.17897900394080904</v>
      </c>
    </row>
    <row r="25" spans="4:10" x14ac:dyDescent="0.35">
      <c r="E25" s="27">
        <v>15</v>
      </c>
      <c r="F25" s="22">
        <v>14</v>
      </c>
      <c r="G25" s="28">
        <v>16</v>
      </c>
    </row>
    <row r="26" spans="4:10" x14ac:dyDescent="0.35">
      <c r="E26" s="27">
        <v>18</v>
      </c>
      <c r="F26" s="22">
        <v>10</v>
      </c>
      <c r="G26" s="28">
        <v>18</v>
      </c>
    </row>
    <row r="27" spans="4:10" x14ac:dyDescent="0.35">
      <c r="E27" s="27">
        <v>9</v>
      </c>
      <c r="F27" s="22">
        <v>18</v>
      </c>
      <c r="G27" s="28">
        <v>11</v>
      </c>
    </row>
    <row r="28" spans="4:10" x14ac:dyDescent="0.35">
      <c r="E28" s="27">
        <v>12</v>
      </c>
      <c r="F28" s="22">
        <v>11</v>
      </c>
      <c r="G28" s="28">
        <v>14</v>
      </c>
    </row>
    <row r="29" spans="4:10" x14ac:dyDescent="0.35">
      <c r="E29" s="29">
        <v>16</v>
      </c>
      <c r="F29" s="58">
        <v>11</v>
      </c>
      <c r="G29" s="59">
        <v>11</v>
      </c>
    </row>
    <row r="30" spans="4:10" x14ac:dyDescent="0.35">
      <c r="D30" t="s">
        <v>35</v>
      </c>
      <c r="E30" s="60">
        <f>COUNT(E20:E29)</f>
        <v>10</v>
      </c>
      <c r="F30" s="52">
        <f>COUNT(F20:F29)</f>
        <v>10</v>
      </c>
      <c r="G30" s="61">
        <f>COUNT(G20:G29)</f>
        <v>10</v>
      </c>
    </row>
    <row r="31" spans="4:10" x14ac:dyDescent="0.35">
      <c r="D31" t="s">
        <v>19</v>
      </c>
      <c r="E31" s="34">
        <f>AVERAGE(E20:E29)</f>
        <v>15</v>
      </c>
      <c r="F31">
        <f>AVERAGE(F20:F29)</f>
        <v>11.8</v>
      </c>
      <c r="G31" s="35">
        <f>AVERAGE(G20:G29)</f>
        <v>13.5</v>
      </c>
    </row>
    <row r="32" spans="4:10" x14ac:dyDescent="0.35">
      <c r="D32" t="s">
        <v>20</v>
      </c>
      <c r="E32" s="36">
        <f>VAR(E20:E29)</f>
        <v>13.333333333333334</v>
      </c>
      <c r="F32" s="54">
        <f>VAR(F20:F29)</f>
        <v>12.622222222222213</v>
      </c>
      <c r="G32" s="48">
        <f>VAR(G20:G29)</f>
        <v>14.055555555555555</v>
      </c>
    </row>
    <row r="33" spans="4:8" x14ac:dyDescent="0.35">
      <c r="D33" t="s">
        <v>36</v>
      </c>
      <c r="E33" s="34">
        <f>E30/E32</f>
        <v>0.75</v>
      </c>
      <c r="F33">
        <f>F30/F32</f>
        <v>0.79225352112676117</v>
      </c>
      <c r="G33" s="35">
        <f>G30/G32</f>
        <v>0.71146245059288538</v>
      </c>
      <c r="H33" s="51">
        <f>SUM(E33:G33)</f>
        <v>2.2537159717196467</v>
      </c>
    </row>
    <row r="34" spans="4:8" x14ac:dyDescent="0.35">
      <c r="D34" t="s">
        <v>37</v>
      </c>
      <c r="E34" s="34">
        <f>E33*E31</f>
        <v>11.25</v>
      </c>
      <c r="F34">
        <f>F33*F31</f>
        <v>9.348591549295783</v>
      </c>
      <c r="G34" s="35">
        <f>G33*G31</f>
        <v>9.6047430830039531</v>
      </c>
      <c r="H34" s="10">
        <f>SUM(E34:G34)/H33</f>
        <v>13.401571010411649</v>
      </c>
    </row>
    <row r="35" spans="4:8" x14ac:dyDescent="0.35">
      <c r="D35" t="s">
        <v>38</v>
      </c>
      <c r="E35" s="34">
        <f>E33*(E31-$H34)^2</f>
        <v>1.9162314260673274</v>
      </c>
      <c r="F35">
        <f>F33*(F31-$H34)^2</f>
        <v>2.0321538127217349</v>
      </c>
      <c r="G35" s="35">
        <f>G33*(G31-$H34)^2</f>
        <v>6.892837464225564E-3</v>
      </c>
      <c r="H35" s="10">
        <f>SUM(E35:G35)/(J20-1)</f>
        <v>1.977639038126644</v>
      </c>
    </row>
    <row r="36" spans="4:8" x14ac:dyDescent="0.35">
      <c r="D36" t="s">
        <v>39</v>
      </c>
      <c r="E36" s="36">
        <f>(1-E33/$H33)^2/(E30-1)</f>
        <v>4.9464172816856396E-2</v>
      </c>
      <c r="F36" s="54">
        <f>(1-F33/$H33)^2/(F30-1)</f>
        <v>4.6723401108145123E-2</v>
      </c>
      <c r="G36" s="48">
        <f>(1-G33/$H33)^2/(G30-1)</f>
        <v>5.2032017604518623E-2</v>
      </c>
      <c r="H36" s="11">
        <f>SUM(E36:G36)</f>
        <v>0.14821959152952013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Welch 1</vt:lpstr>
      <vt:lpstr>Welch 1a</vt:lpstr>
      <vt:lpstr>Welch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2024-06-30T14:51:02Z</dcterms:created>
  <dcterms:modified xsi:type="dcterms:W3CDTF">2024-06-30T14:55:31Z</dcterms:modified>
</cp:coreProperties>
</file>