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CAA9C441-20CF-43D4-B283-0CD892725DAF}" xr6:coauthVersionLast="47" xr6:coauthVersionMax="47" xr10:uidLastSave="{00000000-0000-0000-0000-000000000000}"/>
  <bookViews>
    <workbookView xWindow="-110" yWindow="-110" windowWidth="19420" windowHeight="10300" xr2:uid="{4121C7E1-C949-4EDE-8D25-6F07B6BDE2DB}"/>
  </bookViews>
  <sheets>
    <sheet name="Title" sheetId="2" r:id="rId1"/>
    <sheet name="Tuk-Kr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2" i="1"/>
  <c r="U9" i="1"/>
  <c r="R17" i="1"/>
  <c r="Q17" i="1"/>
  <c r="P17" i="1"/>
  <c r="R16" i="1"/>
  <c r="Q16" i="1"/>
  <c r="P16" i="1"/>
  <c r="H16" i="1"/>
  <c r="G16" i="1"/>
  <c r="R15" i="1"/>
  <c r="Q15" i="1"/>
  <c r="P15" i="1"/>
  <c r="Q14" i="1"/>
  <c r="K10" i="1"/>
  <c r="J10" i="1"/>
  <c r="I10" i="1"/>
  <c r="H10" i="1"/>
  <c r="G10" i="1"/>
  <c r="F10" i="1"/>
  <c r="H14" i="1" s="1"/>
  <c r="H15" i="1" s="1"/>
  <c r="K9" i="1"/>
  <c r="J9" i="1"/>
  <c r="I9" i="1"/>
  <c r="H9" i="1"/>
  <c r="G9" i="1"/>
  <c r="F9" i="1"/>
  <c r="S8" i="1"/>
  <c r="R8" i="1"/>
  <c r="Q8" i="1"/>
  <c r="P8" i="1"/>
  <c r="K8" i="1"/>
  <c r="J8" i="1"/>
  <c r="I8" i="1"/>
  <c r="H8" i="1"/>
  <c r="G8" i="1"/>
  <c r="F8" i="1"/>
  <c r="S7" i="1"/>
  <c r="R7" i="1"/>
  <c r="Q7" i="1"/>
  <c r="P7" i="1"/>
  <c r="Q13" i="1" s="1"/>
  <c r="K7" i="1"/>
  <c r="G15" i="1" s="1"/>
  <c r="I15" i="1" s="1"/>
  <c r="J7" i="1"/>
  <c r="I7" i="1"/>
  <c r="H7" i="1"/>
  <c r="G7" i="1"/>
  <c r="F7" i="1"/>
  <c r="S6" i="1"/>
  <c r="R6" i="1"/>
  <c r="Q6" i="1"/>
  <c r="P6" i="1"/>
  <c r="Q12" i="1" s="1"/>
  <c r="S5" i="1"/>
  <c r="S9" i="1" s="1"/>
  <c r="R5" i="1"/>
  <c r="Q5" i="1"/>
  <c r="R12" i="1" s="1"/>
  <c r="P5" i="1"/>
  <c r="P12" i="1" s="1"/>
  <c r="M14" i="1" l="1"/>
  <c r="L10" i="1"/>
  <c r="L9" i="1"/>
  <c r="L8" i="1"/>
  <c r="M8" i="1" s="1"/>
  <c r="L7" i="1"/>
  <c r="M7" i="1" s="1"/>
  <c r="N14" i="1"/>
  <c r="N10" i="1"/>
  <c r="S14" i="1"/>
  <c r="X14" i="1" s="1"/>
  <c r="S12" i="1"/>
  <c r="X12" i="1" s="1"/>
  <c r="N9" i="1"/>
  <c r="Y15" i="1"/>
  <c r="N8" i="1"/>
  <c r="G14" i="1"/>
  <c r="N7" i="1"/>
  <c r="Y17" i="1"/>
  <c r="P14" i="1"/>
  <c r="I16" i="1"/>
  <c r="R14" i="1"/>
  <c r="M9" i="1"/>
  <c r="M10" i="1"/>
  <c r="P13" i="1"/>
  <c r="R9" i="1"/>
  <c r="T9" i="1" s="1"/>
  <c r="Y16" i="1" s="1"/>
  <c r="R13" i="1"/>
  <c r="L14" i="1" l="1"/>
  <c r="I14" i="1"/>
  <c r="J14" i="1" s="1"/>
  <c r="K14" i="1" s="1"/>
  <c r="Y13" i="1"/>
  <c r="U13" i="1"/>
  <c r="S17" i="1"/>
  <c r="T12" i="1"/>
  <c r="Y14" i="1"/>
  <c r="V14" i="1"/>
  <c r="U14" i="1"/>
  <c r="T14" i="1"/>
  <c r="S15" i="1"/>
  <c r="V12" i="1"/>
  <c r="S16" i="1"/>
  <c r="Y12" i="1"/>
  <c r="S13" i="1"/>
  <c r="X13" i="1" s="1"/>
  <c r="U12" i="1"/>
  <c r="X17" i="1" l="1"/>
  <c r="V17" i="1"/>
  <c r="T17" i="1"/>
  <c r="U17" i="1"/>
  <c r="V13" i="1"/>
  <c r="X16" i="1"/>
  <c r="T16" i="1"/>
  <c r="U16" i="1"/>
  <c r="V16" i="1"/>
  <c r="T13" i="1"/>
  <c r="X15" i="1"/>
  <c r="U15" i="1"/>
  <c r="T15" i="1"/>
  <c r="V15" i="1"/>
</calcChain>
</file>

<file path=xl/sharedStrings.xml><?xml version="1.0" encoding="utf-8"?>
<sst xmlns="http://schemas.openxmlformats.org/spreadsheetml/2006/main" count="53" uniqueCount="50">
  <si>
    <t>Tukey-Kramer post hoc test</t>
  </si>
  <si>
    <t>MD</t>
  </si>
  <si>
    <t>MC</t>
  </si>
  <si>
    <t>WD</t>
  </si>
  <si>
    <t>WC</t>
  </si>
  <si>
    <t>ANOVA: Single Factor</t>
  </si>
  <si>
    <t>TUKEY HSD/KRAMER</t>
  </si>
  <si>
    <t>alpha</t>
  </si>
  <si>
    <t>group</t>
  </si>
  <si>
    <t>mean</t>
  </si>
  <si>
    <t>n</t>
  </si>
  <si>
    <t>ss</t>
  </si>
  <si>
    <t>df</t>
  </si>
  <si>
    <t>q-crit</t>
  </si>
  <si>
    <t>DESCRIPTION</t>
  </si>
  <si>
    <t>Alpha</t>
  </si>
  <si>
    <t>Groups</t>
  </si>
  <si>
    <t>Count</t>
  </si>
  <si>
    <t>Sum</t>
  </si>
  <si>
    <t>Mean</t>
  </si>
  <si>
    <t>Variance</t>
  </si>
  <si>
    <t>SS</t>
  </si>
  <si>
    <t>Std Err</t>
  </si>
  <si>
    <t>Lower</t>
  </si>
  <si>
    <t>Upper</t>
  </si>
  <si>
    <t>Q TEST</t>
  </si>
  <si>
    <t>group 1</t>
  </si>
  <si>
    <t>group 2</t>
  </si>
  <si>
    <t>std err</t>
  </si>
  <si>
    <t>q-stat</t>
  </si>
  <si>
    <t>lower</t>
  </si>
  <si>
    <t>upper</t>
  </si>
  <si>
    <t>p-value</t>
  </si>
  <si>
    <t>mean-crit</t>
  </si>
  <si>
    <t>Cohen d</t>
  </si>
  <si>
    <t>ANOVA</t>
  </si>
  <si>
    <t>Sources</t>
  </si>
  <si>
    <t>MS</t>
  </si>
  <si>
    <t>F</t>
  </si>
  <si>
    <t>P value</t>
  </si>
  <si>
    <t>Eta-sq</t>
  </si>
  <si>
    <t>RMSSE</t>
  </si>
  <si>
    <t>Omega Sq</t>
  </si>
  <si>
    <t>Between Groups</t>
  </si>
  <si>
    <t>Within Groups</t>
  </si>
  <si>
    <t>Total</t>
  </si>
  <si>
    <t>Real Statistics Using Excel</t>
  </si>
  <si>
    <t>Updated</t>
  </si>
  <si>
    <t>Copyright © 2013 - 2024 Charles Zaiontz</t>
  </si>
  <si>
    <t>Tukey-Kramer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</si>
</sst>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9DAD-121E-48CE-89D7-8BE4F61FA148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46</v>
      </c>
    </row>
    <row r="2" spans="1:13" x14ac:dyDescent="0.35">
      <c r="A2" t="s">
        <v>49</v>
      </c>
    </row>
    <row r="4" spans="1:13" x14ac:dyDescent="0.35">
      <c r="A4" t="s">
        <v>47</v>
      </c>
      <c r="B4" s="17">
        <v>45472</v>
      </c>
    </row>
    <row r="6" spans="1:13" x14ac:dyDescent="0.35">
      <c r="A6" s="18" t="s">
        <v>48</v>
      </c>
    </row>
    <row r="10" spans="1:13" ht="18.5" x14ac:dyDescent="0.45">
      <c r="M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413C-006D-48C6-AA1E-E6C6016CBBE1}">
  <dimension ref="A1:Y17"/>
  <sheetViews>
    <sheetView workbookViewId="0"/>
  </sheetViews>
  <sheetFormatPr defaultRowHeight="14.5" x14ac:dyDescent="0.35"/>
  <cols>
    <col min="1" max="4" width="5.81640625" customWidth="1"/>
    <col min="5" max="5" width="4.1796875" customWidth="1"/>
    <col min="6" max="6" width="15.26953125" customWidth="1"/>
    <col min="15" max="15" width="4.453125" customWidth="1"/>
  </cols>
  <sheetData>
    <row r="1" spans="1:25" x14ac:dyDescent="0.35">
      <c r="A1" s="1" t="s">
        <v>0</v>
      </c>
    </row>
    <row r="3" spans="1:25" ht="15" thickBot="1" x14ac:dyDescent="0.4">
      <c r="A3" s="2" t="s">
        <v>1</v>
      </c>
      <c r="B3" s="3" t="s">
        <v>2</v>
      </c>
      <c r="C3" s="2" t="s">
        <v>3</v>
      </c>
      <c r="D3" s="4" t="s">
        <v>4</v>
      </c>
      <c r="F3" t="s">
        <v>5</v>
      </c>
      <c r="P3" t="s">
        <v>6</v>
      </c>
      <c r="S3" t="s">
        <v>7</v>
      </c>
      <c r="T3">
        <v>0.05</v>
      </c>
    </row>
    <row r="4" spans="1:25" ht="15" thickTop="1" x14ac:dyDescent="0.35">
      <c r="A4" s="5">
        <v>3</v>
      </c>
      <c r="B4" s="6">
        <v>2</v>
      </c>
      <c r="C4" s="5">
        <v>5</v>
      </c>
      <c r="D4" s="7">
        <v>4</v>
      </c>
      <c r="P4" s="8" t="s">
        <v>8</v>
      </c>
      <c r="Q4" s="8" t="s">
        <v>9</v>
      </c>
      <c r="R4" s="8" t="s">
        <v>10</v>
      </c>
      <c r="S4" s="8" t="s">
        <v>11</v>
      </c>
      <c r="T4" s="8" t="s">
        <v>12</v>
      </c>
      <c r="U4" s="8" t="s">
        <v>13</v>
      </c>
    </row>
    <row r="5" spans="1:25" ht="15" thickBot="1" x14ac:dyDescent="0.4">
      <c r="A5" s="9">
        <v>5</v>
      </c>
      <c r="B5" s="10">
        <v>4</v>
      </c>
      <c r="C5" s="9">
        <v>8</v>
      </c>
      <c r="D5" s="11">
        <v>5</v>
      </c>
      <c r="F5" t="s">
        <v>14</v>
      </c>
      <c r="K5" t="s">
        <v>15</v>
      </c>
      <c r="L5">
        <v>0.05</v>
      </c>
      <c r="P5" s="10" t="str">
        <f>A3</f>
        <v>MD</v>
      </c>
      <c r="Q5">
        <f>AVERAGE(A4:A15)</f>
        <v>4.4545454545454541</v>
      </c>
      <c r="R5">
        <f>COUNT(A4:A15)</f>
        <v>11</v>
      </c>
      <c r="S5">
        <f>DEVSQ(A4:A15)</f>
        <v>28.72727272727273</v>
      </c>
    </row>
    <row r="6" spans="1:25" ht="15" thickTop="1" x14ac:dyDescent="0.35">
      <c r="A6" s="9">
        <v>6</v>
      </c>
      <c r="B6" s="10">
        <v>3</v>
      </c>
      <c r="C6" s="9">
        <v>6</v>
      </c>
      <c r="D6" s="11">
        <v>3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  <c r="P6" s="10" t="str">
        <f>B3</f>
        <v>MC</v>
      </c>
      <c r="Q6">
        <f>AVERAGE(B4:B15)</f>
        <v>3.1666666666666665</v>
      </c>
      <c r="R6">
        <f>COUNT(B4:B15)</f>
        <v>12</v>
      </c>
      <c r="S6">
        <f>DEVSQ(B4:B15)</f>
        <v>29.666666666666664</v>
      </c>
    </row>
    <row r="7" spans="1:25" x14ac:dyDescent="0.35">
      <c r="A7" s="9">
        <v>1</v>
      </c>
      <c r="B7" s="10">
        <v>5</v>
      </c>
      <c r="C7" s="9">
        <v>4</v>
      </c>
      <c r="D7" s="11">
        <v>7</v>
      </c>
      <c r="F7" t="str">
        <f>A3</f>
        <v>MD</v>
      </c>
      <c r="G7">
        <f>COUNT(A4:A15)</f>
        <v>11</v>
      </c>
      <c r="H7">
        <f>SUM(A4:A15)</f>
        <v>49</v>
      </c>
      <c r="I7">
        <f>AVERAGE(A4:A15)</f>
        <v>4.4545454545454541</v>
      </c>
      <c r="J7">
        <f>VAR(A4:A15)</f>
        <v>2.8727272727272721</v>
      </c>
      <c r="K7">
        <f>DEVSQ(A4:A15)</f>
        <v>28.72727272727273</v>
      </c>
      <c r="L7">
        <f>SQRT(I15/G7)</f>
        <v>0.48465157484731392</v>
      </c>
      <c r="M7">
        <f>I7-L7*TINV(L5,G7-1)</f>
        <v>3.3746744509518205</v>
      </c>
      <c r="N7">
        <f>I7+L7*TINV(L5,G7-1)</f>
        <v>5.5344164581390878</v>
      </c>
      <c r="P7" s="10" t="str">
        <f>C3</f>
        <v>WD</v>
      </c>
      <c r="Q7">
        <f>AVERAGE(C4:C15)</f>
        <v>6.1111111111111107</v>
      </c>
      <c r="R7">
        <f>COUNT(C4:C15)</f>
        <v>9</v>
      </c>
      <c r="S7">
        <f>DEVSQ(C4:C15)</f>
        <v>14.888888888888886</v>
      </c>
    </row>
    <row r="8" spans="1:25" x14ac:dyDescent="0.35">
      <c r="A8" s="9">
        <v>5</v>
      </c>
      <c r="B8" s="10">
        <v>1</v>
      </c>
      <c r="C8" s="9">
        <v>7</v>
      </c>
      <c r="D8" s="11">
        <v>6</v>
      </c>
      <c r="F8" t="str">
        <f>B3</f>
        <v>MC</v>
      </c>
      <c r="G8">
        <f>COUNT(B4:B15)</f>
        <v>12</v>
      </c>
      <c r="H8">
        <f>SUM(B4:B15)</f>
        <v>38</v>
      </c>
      <c r="I8">
        <f>AVERAGE(B4:B15)</f>
        <v>3.1666666666666665</v>
      </c>
      <c r="J8">
        <f>VAR(B4:B15)</f>
        <v>2.6969696969696972</v>
      </c>
      <c r="K8">
        <f>DEVSQ(B4:B15)</f>
        <v>29.666666666666664</v>
      </c>
      <c r="L8">
        <f>SQRT(I15/G8)</f>
        <v>0.46401855557561816</v>
      </c>
      <c r="M8">
        <f>I8-L8*TINV(L5,G8-1)</f>
        <v>2.1453687118375737</v>
      </c>
      <c r="N8">
        <f>I8+L8*TINV(L5,G8-1)</f>
        <v>4.1879646214957589</v>
      </c>
      <c r="P8" s="10" t="str">
        <f>D3</f>
        <v>WC</v>
      </c>
      <c r="Q8">
        <f>AVERAGE(D4:D15)</f>
        <v>4.0999999999999996</v>
      </c>
      <c r="R8">
        <f>COUNT(D4:D15)</f>
        <v>10</v>
      </c>
      <c r="S8">
        <f>DEVSQ(D4:D15)</f>
        <v>24.900000000000002</v>
      </c>
    </row>
    <row r="9" spans="1:25" x14ac:dyDescent="0.35">
      <c r="A9" s="9">
        <v>6</v>
      </c>
      <c r="B9" s="10">
        <v>5</v>
      </c>
      <c r="C9" s="9">
        <v>8</v>
      </c>
      <c r="D9" s="11">
        <v>3</v>
      </c>
      <c r="F9" t="str">
        <f>C3</f>
        <v>WD</v>
      </c>
      <c r="G9">
        <f>COUNT(C4:C15)</f>
        <v>9</v>
      </c>
      <c r="H9">
        <f>SUM(C4:C15)</f>
        <v>55</v>
      </c>
      <c r="I9">
        <f>AVERAGE(C4:C15)</f>
        <v>6.1111111111111107</v>
      </c>
      <c r="J9">
        <f>VAR(C4:C15)</f>
        <v>1.8611111111111143</v>
      </c>
      <c r="K9">
        <f>DEVSQ(C4:C15)</f>
        <v>14.888888888888886</v>
      </c>
      <c r="L9">
        <f>SQRT(I15/G9)</f>
        <v>0.53580247594112895</v>
      </c>
      <c r="M9">
        <f>I9-L9*TINV(L5,G9-1)</f>
        <v>4.8755483859382363</v>
      </c>
      <c r="N9">
        <f>I9+L9*TINV(L5,G9-1)</f>
        <v>7.3466738362839852</v>
      </c>
      <c r="P9" s="12"/>
      <c r="Q9" s="12"/>
      <c r="R9" s="12">
        <f>SUM(R5:R8)</f>
        <v>42</v>
      </c>
      <c r="S9" s="12">
        <f>SUM(S5:S8)</f>
        <v>98.182828282828282</v>
      </c>
      <c r="T9" s="12">
        <f>R9-COUNT(R5:R8)</f>
        <v>38</v>
      </c>
      <c r="U9" s="12" t="e">
        <f ca="1">QCRIT(COUNT(R5:R8),T9,T3,2)</f>
        <v>#NAME?</v>
      </c>
    </row>
    <row r="10" spans="1:25" ht="15" thickBot="1" x14ac:dyDescent="0.4">
      <c r="A10" s="9">
        <v>4</v>
      </c>
      <c r="B10" s="10">
        <v>2</v>
      </c>
      <c r="C10" s="9">
        <v>5</v>
      </c>
      <c r="D10" s="11">
        <v>2</v>
      </c>
      <c r="F10" t="str">
        <f>D3</f>
        <v>WC</v>
      </c>
      <c r="G10">
        <f>COUNT(D4:D15)</f>
        <v>10</v>
      </c>
      <c r="H10">
        <f>SUM(D4:D15)</f>
        <v>41</v>
      </c>
      <c r="I10">
        <f>AVERAGE(D4:D15)</f>
        <v>4.0999999999999996</v>
      </c>
      <c r="J10">
        <f>VAR(D4:D15)</f>
        <v>2.7666666666666675</v>
      </c>
      <c r="K10">
        <f>DEVSQ(D4:D15)</f>
        <v>24.900000000000002</v>
      </c>
      <c r="L10">
        <f>SQRT(I15/G10)</f>
        <v>0.50830685997946135</v>
      </c>
      <c r="M10">
        <f>I10-L10*TINV(L5,G10-1)</f>
        <v>2.9501299957979965</v>
      </c>
      <c r="N10">
        <f>I10+L10*TINV(L5,G10-1)</f>
        <v>5.2498700042020028</v>
      </c>
      <c r="P10" t="s">
        <v>25</v>
      </c>
    </row>
    <row r="11" spans="1:25" ht="15" thickTop="1" x14ac:dyDescent="0.35">
      <c r="A11" s="9">
        <v>3</v>
      </c>
      <c r="B11" s="10">
        <v>3</v>
      </c>
      <c r="C11" s="9">
        <v>6</v>
      </c>
      <c r="D11" s="11">
        <v>2</v>
      </c>
      <c r="F11" s="12"/>
      <c r="G11" s="12"/>
      <c r="H11" s="12"/>
      <c r="I11" s="12"/>
      <c r="J11" s="12"/>
      <c r="K11" s="12"/>
      <c r="L11" s="12"/>
      <c r="M11" s="12"/>
      <c r="N11" s="12"/>
      <c r="P11" s="8" t="s">
        <v>26</v>
      </c>
      <c r="Q11" s="8" t="s">
        <v>27</v>
      </c>
      <c r="R11" s="8" t="s">
        <v>9</v>
      </c>
      <c r="S11" s="8" t="s">
        <v>28</v>
      </c>
      <c r="T11" s="8" t="s">
        <v>29</v>
      </c>
      <c r="U11" s="8" t="s">
        <v>30</v>
      </c>
      <c r="V11" s="8" t="s">
        <v>31</v>
      </c>
      <c r="W11" s="8" t="s">
        <v>32</v>
      </c>
      <c r="X11" s="8" t="s">
        <v>33</v>
      </c>
      <c r="Y11" s="8" t="s">
        <v>34</v>
      </c>
    </row>
    <row r="12" spans="1:25" ht="15" thickBot="1" x14ac:dyDescent="0.4">
      <c r="A12" s="9">
        <v>7</v>
      </c>
      <c r="B12" s="10">
        <v>6</v>
      </c>
      <c r="C12" s="9">
        <v>6</v>
      </c>
      <c r="D12" s="11">
        <v>4</v>
      </c>
      <c r="F12" t="s">
        <v>35</v>
      </c>
      <c r="P12" s="6" t="str">
        <f>P5</f>
        <v>MD</v>
      </c>
      <c r="Q12" s="6" t="str">
        <f>P6</f>
        <v>MC</v>
      </c>
      <c r="R12" s="12">
        <f>ABS(Q5-Q6)</f>
        <v>1.2878787878787876</v>
      </c>
      <c r="S12" s="12">
        <f>SQRT(S9/T9/HARMEAN(R5,R6))</f>
        <v>0.47444724096598168</v>
      </c>
      <c r="T12" s="12">
        <f t="shared" ref="T12:T17" si="0">R12/S12</f>
        <v>2.714482616142202</v>
      </c>
      <c r="U12" s="12" t="e">
        <f t="shared" ref="U12:U17" ca="1" si="1">R12-S12*U$9</f>
        <v>#NAME?</v>
      </c>
      <c r="V12" s="12" t="e">
        <f t="shared" ref="V12:V17" ca="1" si="2">R12+S12*U$9</f>
        <v>#NAME?</v>
      </c>
      <c r="W12" s="12" t="e">
        <f ca="1">QDIST(T12,COUNT($R$5:$R$8),T$9)</f>
        <v>#NAME?</v>
      </c>
      <c r="X12" s="12" t="e">
        <f t="shared" ref="X12:X17" ca="1" si="3">S12*U$9</f>
        <v>#NAME?</v>
      </c>
      <c r="Y12" s="12">
        <f t="shared" ref="Y12:Y17" si="4">R12*SQRT(T$9/S$9)</f>
        <v>0.80121490394176076</v>
      </c>
    </row>
    <row r="13" spans="1:25" ht="15" thickTop="1" x14ac:dyDescent="0.35">
      <c r="A13" s="9">
        <v>4</v>
      </c>
      <c r="B13" s="10">
        <v>2</v>
      </c>
      <c r="C13" s="9"/>
      <c r="D13" s="11">
        <v>5</v>
      </c>
      <c r="F13" s="8" t="s">
        <v>36</v>
      </c>
      <c r="G13" s="8" t="s">
        <v>21</v>
      </c>
      <c r="H13" s="8" t="s">
        <v>12</v>
      </c>
      <c r="I13" s="8" t="s">
        <v>37</v>
      </c>
      <c r="J13" s="8" t="s">
        <v>38</v>
      </c>
      <c r="K13" s="8" t="s">
        <v>39</v>
      </c>
      <c r="L13" s="8" t="s">
        <v>40</v>
      </c>
      <c r="M13" s="8" t="s">
        <v>41</v>
      </c>
      <c r="N13" s="8" t="s">
        <v>42</v>
      </c>
      <c r="P13" s="10" t="str">
        <f>P5</f>
        <v>MD</v>
      </c>
      <c r="Q13" s="10" t="str">
        <f>P7</f>
        <v>WD</v>
      </c>
      <c r="R13">
        <f>ABS(Q5-Q7)</f>
        <v>1.6565656565656566</v>
      </c>
      <c r="S13">
        <f>SQRT(S9/T9/HARMEAN(R5,R7))</f>
        <v>0.51086761603502806</v>
      </c>
      <c r="T13">
        <f t="shared" si="0"/>
        <v>3.2426515296128553</v>
      </c>
      <c r="U13" t="e">
        <f t="shared" ca="1" si="1"/>
        <v>#NAME?</v>
      </c>
      <c r="V13" t="e">
        <f t="shared" ca="1" si="2"/>
        <v>#NAME?</v>
      </c>
      <c r="W13" t="e">
        <f ca="1">QDIST(T13,COUNT($R$5:$R$8),T$9)</f>
        <v>#NAME?</v>
      </c>
      <c r="X13" t="e">
        <f t="shared" ca="1" si="3"/>
        <v>#NAME?</v>
      </c>
      <c r="Y13">
        <f t="shared" si="4"/>
        <v>1.0305823078152845</v>
      </c>
    </row>
    <row r="14" spans="1:25" x14ac:dyDescent="0.35">
      <c r="A14" s="9">
        <v>5</v>
      </c>
      <c r="B14" s="10">
        <v>4</v>
      </c>
      <c r="C14" s="9"/>
      <c r="D14" s="11"/>
      <c r="F14" t="s">
        <v>43</v>
      </c>
      <c r="G14">
        <f>G16-G15</f>
        <v>45.4600288600288</v>
      </c>
      <c r="H14">
        <f>COUNTA(F7:F10)-1</f>
        <v>3</v>
      </c>
      <c r="I14">
        <f>G14/H14</f>
        <v>15.153342953342934</v>
      </c>
      <c r="J14">
        <f>I14/I15</f>
        <v>5.8648446199603006</v>
      </c>
      <c r="K14">
        <f>FDIST(J14,H14,H15)</f>
        <v>2.1504945159401918E-3</v>
      </c>
      <c r="L14">
        <f>G14/G16</f>
        <v>0.31647956441591418</v>
      </c>
      <c r="M14">
        <f>SQRT(DEVSQ(I7:I10)/(I15*H14))</f>
        <v>0.76434653581314205</v>
      </c>
      <c r="N14">
        <f>(G16-H16*I15)/(G16+I15)</f>
        <v>0.25787885975021291</v>
      </c>
      <c r="P14" s="10" t="str">
        <f>P5</f>
        <v>MD</v>
      </c>
      <c r="Q14" s="10" t="str">
        <f>P8</f>
        <v>WC</v>
      </c>
      <c r="R14">
        <f>ABS(Q5-Q8)</f>
        <v>0.3545454545454545</v>
      </c>
      <c r="S14">
        <f>SQRT(S9/T9/HARMEAN(R5,R8))</f>
        <v>0.49662008261052087</v>
      </c>
      <c r="T14">
        <f t="shared" si="0"/>
        <v>0.71391686917242569</v>
      </c>
      <c r="U14" t="e">
        <f t="shared" ca="1" si="1"/>
        <v>#NAME?</v>
      </c>
      <c r="V14" t="e">
        <f t="shared" ca="1" si="2"/>
        <v>#NAME?</v>
      </c>
      <c r="W14" t="e">
        <f ca="1">QDIST(T14,COUNT($R$5:$R$8),T$9)</f>
        <v>#NAME?</v>
      </c>
      <c r="X14" t="e">
        <f t="shared" ca="1" si="3"/>
        <v>#NAME?</v>
      </c>
      <c r="Y14">
        <f t="shared" si="4"/>
        <v>0.22056975002632001</v>
      </c>
    </row>
    <row r="15" spans="1:25" x14ac:dyDescent="0.35">
      <c r="A15" s="13"/>
      <c r="B15" s="14">
        <v>1</v>
      </c>
      <c r="C15" s="13"/>
      <c r="D15" s="15"/>
      <c r="F15" t="s">
        <v>44</v>
      </c>
      <c r="G15">
        <f>SUM(K7:K10)</f>
        <v>98.182828282828282</v>
      </c>
      <c r="H15">
        <f>H16-H14</f>
        <v>38</v>
      </c>
      <c r="I15">
        <f>G15/H15</f>
        <v>2.5837586390217968</v>
      </c>
      <c r="P15" s="10" t="str">
        <f>P6</f>
        <v>MC</v>
      </c>
      <c r="Q15" s="10" t="str">
        <f>P7</f>
        <v>WD</v>
      </c>
      <c r="R15">
        <f>ABS(Q6-Q7)</f>
        <v>2.9444444444444442</v>
      </c>
      <c r="S15">
        <f>SQRT(S9/T9/HARMEAN(R6,R7))</f>
        <v>0.50119732298922304</v>
      </c>
      <c r="T15">
        <f t="shared" si="0"/>
        <v>5.8748207729508506</v>
      </c>
      <c r="U15" t="e">
        <f t="shared" ca="1" si="1"/>
        <v>#NAME?</v>
      </c>
      <c r="V15" t="e">
        <f t="shared" ca="1" si="2"/>
        <v>#NAME?</v>
      </c>
      <c r="W15" t="e">
        <f ca="1">QDIST(T15,COUNT($R$5:$R$8),T$9)</f>
        <v>#NAME?</v>
      </c>
      <c r="X15" t="e">
        <f t="shared" ca="1" si="3"/>
        <v>#NAME?</v>
      </c>
      <c r="Y15">
        <f t="shared" si="4"/>
        <v>1.8317972117570454</v>
      </c>
    </row>
    <row r="16" spans="1:25" x14ac:dyDescent="0.35">
      <c r="F16" s="16" t="s">
        <v>45</v>
      </c>
      <c r="G16" s="16">
        <f>DEVSQ(A4:D15)</f>
        <v>143.64285714285708</v>
      </c>
      <c r="H16" s="16">
        <f>COUNT(A4:D15)-1</f>
        <v>41</v>
      </c>
      <c r="I16" s="16">
        <f>G16/H16</f>
        <v>3.5034843205574897</v>
      </c>
      <c r="J16" s="16"/>
      <c r="K16" s="16"/>
      <c r="L16" s="16"/>
      <c r="M16" s="16"/>
      <c r="N16" s="16"/>
      <c r="P16" s="10" t="str">
        <f>P6</f>
        <v>MC</v>
      </c>
      <c r="Q16" s="10" t="str">
        <f>P8</f>
        <v>WC</v>
      </c>
      <c r="R16">
        <f>ABS(Q6-Q8)</f>
        <v>0.93333333333333313</v>
      </c>
      <c r="S16">
        <f>SQRT(S9/T9/HARMEAN(R6,R8))</f>
        <v>0.4866667668028416</v>
      </c>
      <c r="T16">
        <f t="shared" si="0"/>
        <v>1.9178078245713561</v>
      </c>
      <c r="U16" t="e">
        <f t="shared" ca="1" si="1"/>
        <v>#NAME?</v>
      </c>
      <c r="V16" t="e">
        <f t="shared" ca="1" si="2"/>
        <v>#NAME?</v>
      </c>
      <c r="W16" t="e">
        <f ca="1">QDIST(T16,COUNT($R$5:$R$8),T$9)</f>
        <v>#NAME?</v>
      </c>
      <c r="X16" t="e">
        <f t="shared" ca="1" si="3"/>
        <v>#NAME?</v>
      </c>
      <c r="Y16">
        <f t="shared" si="4"/>
        <v>0.58064515391544069</v>
      </c>
    </row>
    <row r="17" spans="16:25" x14ac:dyDescent="0.35">
      <c r="P17" s="14" t="str">
        <f>P7</f>
        <v>WD</v>
      </c>
      <c r="Q17" s="14" t="str">
        <f>P8</f>
        <v>WC</v>
      </c>
      <c r="R17" s="16">
        <f>ABS(Q7-Q8)</f>
        <v>2.0111111111111111</v>
      </c>
      <c r="S17" s="16">
        <f>SQRT(S9/T9/HARMEAN(R7,R8))</f>
        <v>0.52223565424376373</v>
      </c>
      <c r="T17" s="16">
        <f t="shared" si="0"/>
        <v>3.8509647795368362</v>
      </c>
      <c r="U17" s="16" t="e">
        <f t="shared" ca="1" si="1"/>
        <v>#NAME?</v>
      </c>
      <c r="V17" s="16" t="e">
        <f t="shared" ca="1" si="2"/>
        <v>#NAME?</v>
      </c>
      <c r="W17" s="16" t="e">
        <f ca="1">QDIST(T17,COUNT($R$5:$R$8),T$9)</f>
        <v>#NAME?</v>
      </c>
      <c r="X17" s="16" t="e">
        <f t="shared" ca="1" si="3"/>
        <v>#NAME?</v>
      </c>
      <c r="Y17" s="16">
        <f t="shared" si="4"/>
        <v>1.2511520578416047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Tuk-Kra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2024-06-29T13:52:13Z</dcterms:created>
  <dcterms:modified xsi:type="dcterms:W3CDTF">2024-06-29T13:54:28Z</dcterms:modified>
</cp:coreProperties>
</file>