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4031093-47EB-4807-8E04-31184145156D}" xr6:coauthVersionLast="47" xr6:coauthVersionMax="47" xr10:uidLastSave="{00000000-0000-0000-0000-000000000000}"/>
  <bookViews>
    <workbookView xWindow="-110" yWindow="-110" windowWidth="19420" windowHeight="10300" xr2:uid="{4D2F22F4-4D4B-460D-BC15-D2C8BEFE13D7}"/>
  </bookViews>
  <sheets>
    <sheet name="Title" sheetId="3" r:id="rId1"/>
    <sheet name="Anova Resamp" sheetId="1" r:id="rId2"/>
    <sheet name="Anova Resamp 1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8" i="2" l="1"/>
  <c r="V84" i="2" s="1"/>
  <c r="V87" i="2"/>
  <c r="V86" i="2"/>
  <c r="V85" i="2"/>
  <c r="V83" i="2"/>
  <c r="V82" i="2"/>
  <c r="V80" i="2"/>
  <c r="V79" i="2"/>
  <c r="V77" i="2"/>
  <c r="V76" i="2"/>
  <c r="V74" i="2"/>
  <c r="V73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F38" i="2"/>
  <c r="H30" i="2" s="1"/>
  <c r="V37" i="2"/>
  <c r="V36" i="2"/>
  <c r="V35" i="2"/>
  <c r="V34" i="2"/>
  <c r="V33" i="2"/>
  <c r="S33" i="2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H33" i="2"/>
  <c r="V32" i="2"/>
  <c r="V31" i="2"/>
  <c r="V30" i="2"/>
  <c r="V29" i="2"/>
  <c r="S29" i="2"/>
  <c r="S30" i="2" s="1"/>
  <c r="S31" i="2" s="1"/>
  <c r="S32" i="2" s="1"/>
  <c r="Z28" i="2"/>
  <c r="V28" i="2"/>
  <c r="AB27" i="2"/>
  <c r="V27" i="2"/>
  <c r="AB26" i="2"/>
  <c r="V26" i="2"/>
  <c r="AB25" i="2"/>
  <c r="V25" i="2"/>
  <c r="AB24" i="2"/>
  <c r="V24" i="2"/>
  <c r="AB23" i="2"/>
  <c r="V23" i="2"/>
  <c r="AB22" i="2"/>
  <c r="V22" i="2"/>
  <c r="AB21" i="2"/>
  <c r="V21" i="2"/>
  <c r="AB20" i="2"/>
  <c r="V20" i="2"/>
  <c r="AB19" i="2"/>
  <c r="V19" i="2"/>
  <c r="AB18" i="2"/>
  <c r="V18" i="2"/>
  <c r="AB17" i="2"/>
  <c r="V17" i="2"/>
  <c r="AB16" i="2"/>
  <c r="V16" i="2"/>
  <c r="AB15" i="2"/>
  <c r="V15" i="2"/>
  <c r="AB14" i="2"/>
  <c r="V14" i="2"/>
  <c r="AB13" i="2"/>
  <c r="V13" i="2"/>
  <c r="AB12" i="2"/>
  <c r="V12" i="2"/>
  <c r="AB11" i="2"/>
  <c r="V11" i="2"/>
  <c r="AB10" i="2"/>
  <c r="V10" i="2"/>
  <c r="AB9" i="2"/>
  <c r="Y9" i="2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V9" i="2"/>
  <c r="AB8" i="2"/>
  <c r="Y8" i="2"/>
  <c r="V8" i="2"/>
  <c r="U8" i="2"/>
  <c r="W8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AB7" i="2"/>
  <c r="AA7" i="2"/>
  <c r="AA8" i="2" s="1"/>
  <c r="AC8" i="2" s="1"/>
  <c r="Y7" i="2"/>
  <c r="V7" i="2"/>
  <c r="U7" i="2"/>
  <c r="W7" i="2" s="1"/>
  <c r="S7" i="2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G7" i="2"/>
  <c r="E7" i="2"/>
  <c r="AC6" i="2"/>
  <c r="AB6" i="2"/>
  <c r="AA6" i="2"/>
  <c r="W6" i="2"/>
  <c r="V6" i="2"/>
  <c r="U6" i="2"/>
  <c r="G6" i="2"/>
  <c r="AD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J20" i="1"/>
  <c r="AF20" i="1"/>
  <c r="P20" i="1"/>
  <c r="AF19" i="1"/>
  <c r="AL18" i="1"/>
  <c r="AF18" i="1"/>
  <c r="R18" i="1"/>
  <c r="AL17" i="1"/>
  <c r="AF17" i="1"/>
  <c r="AL16" i="1"/>
  <c r="AF16" i="1"/>
  <c r="R16" i="1"/>
  <c r="AL15" i="1"/>
  <c r="AF15" i="1"/>
  <c r="R15" i="1"/>
  <c r="G15" i="1"/>
  <c r="G14" i="1" s="1"/>
  <c r="F15" i="1"/>
  <c r="AL14" i="1"/>
  <c r="AF14" i="1"/>
  <c r="F14" i="1"/>
  <c r="H14" i="1" s="1"/>
  <c r="AL13" i="1"/>
  <c r="AF13" i="1"/>
  <c r="R13" i="1"/>
  <c r="AL12" i="1"/>
  <c r="AF12" i="1"/>
  <c r="AL11" i="1"/>
  <c r="AF11" i="1"/>
  <c r="AL10" i="1"/>
  <c r="AF10" i="1"/>
  <c r="AL9" i="1"/>
  <c r="AF9" i="1"/>
  <c r="AE9" i="1"/>
  <c r="AE10" i="1" s="1"/>
  <c r="AG10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J9" i="1"/>
  <c r="I9" i="1"/>
  <c r="H9" i="1"/>
  <c r="G9" i="1"/>
  <c r="F9" i="1"/>
  <c r="E9" i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F8" i="1"/>
  <c r="AE8" i="1"/>
  <c r="AG8" i="1" s="1"/>
  <c r="J8" i="1"/>
  <c r="I8" i="1"/>
  <c r="H8" i="1"/>
  <c r="G8" i="1"/>
  <c r="F8" i="1"/>
  <c r="E8" i="1"/>
  <c r="AL7" i="1"/>
  <c r="AI7" i="1"/>
  <c r="AF7" i="1"/>
  <c r="AE7" i="1"/>
  <c r="AG7" i="1" s="1"/>
  <c r="AC7" i="1"/>
  <c r="AC8" i="1" s="1"/>
  <c r="R7" i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J7" i="1"/>
  <c r="I7" i="1"/>
  <c r="H7" i="1"/>
  <c r="G7" i="1"/>
  <c r="F7" i="1"/>
  <c r="E7" i="1"/>
  <c r="G13" i="1" s="1"/>
  <c r="AL6" i="1"/>
  <c r="AK6" i="1"/>
  <c r="AG6" i="1"/>
  <c r="AF6" i="1"/>
  <c r="AE6" i="1"/>
  <c r="Q6" i="1"/>
  <c r="S6" i="1" s="1"/>
  <c r="K7" i="1" l="1"/>
  <c r="K9" i="1"/>
  <c r="L13" i="1"/>
  <c r="M9" i="1"/>
  <c r="L9" i="1"/>
  <c r="Q7" i="1"/>
  <c r="H37" i="2"/>
  <c r="H28" i="2"/>
  <c r="H34" i="2"/>
  <c r="H31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I6" i="2"/>
  <c r="H36" i="2"/>
  <c r="H32" i="2"/>
  <c r="H29" i="2"/>
  <c r="H35" i="2"/>
  <c r="U9" i="2"/>
  <c r="AK7" i="1"/>
  <c r="AM6" i="1"/>
  <c r="K8" i="1"/>
  <c r="M8" i="1" s="1"/>
  <c r="AG9" i="1"/>
  <c r="AE11" i="1"/>
  <c r="H15" i="1"/>
  <c r="F13" i="1"/>
  <c r="M13" i="1"/>
  <c r="AA9" i="2"/>
  <c r="AC7" i="2"/>
  <c r="M7" i="1"/>
  <c r="L7" i="1"/>
  <c r="R12" i="1"/>
  <c r="R11" i="1"/>
  <c r="R10" i="1"/>
  <c r="R9" i="1"/>
  <c r="R14" i="1"/>
  <c r="R19" i="1"/>
  <c r="R6" i="1"/>
  <c r="R17" i="1"/>
  <c r="R8" i="1"/>
  <c r="I7" i="2"/>
  <c r="AL8" i="1"/>
  <c r="AL19" i="1"/>
  <c r="V72" i="2"/>
  <c r="V75" i="2"/>
  <c r="V78" i="2"/>
  <c r="V81" i="2"/>
  <c r="G8" i="2"/>
  <c r="H13" i="1" l="1"/>
  <c r="I13" i="1" s="1"/>
  <c r="J13" i="1" s="1"/>
  <c r="K13" i="1"/>
  <c r="I8" i="2"/>
  <c r="G9" i="2"/>
  <c r="U10" i="2"/>
  <c r="W9" i="2"/>
  <c r="AG11" i="1"/>
  <c r="AE12" i="1"/>
  <c r="Q8" i="1"/>
  <c r="S7" i="1"/>
  <c r="AM7" i="1"/>
  <c r="AK8" i="1"/>
  <c r="L8" i="1"/>
  <c r="AA10" i="2"/>
  <c r="AC9" i="2"/>
  <c r="W10" i="2" l="1"/>
  <c r="U11" i="2"/>
  <c r="AE13" i="1"/>
  <c r="AG12" i="1"/>
  <c r="I9" i="2"/>
  <c r="G10" i="2"/>
  <c r="AM8" i="1"/>
  <c r="AK9" i="1"/>
  <c r="Q9" i="1"/>
  <c r="S8" i="1"/>
  <c r="AA11" i="2"/>
  <c r="AC10" i="2"/>
  <c r="U12" i="2" l="1"/>
  <c r="W11" i="2"/>
  <c r="AC11" i="2"/>
  <c r="AA12" i="2"/>
  <c r="Q10" i="1"/>
  <c r="S9" i="1"/>
  <c r="AK10" i="1"/>
  <c r="AM9" i="1"/>
  <c r="I10" i="2"/>
  <c r="G11" i="2"/>
  <c r="AG13" i="1"/>
  <c r="AE14" i="1"/>
  <c r="I11" i="2" l="1"/>
  <c r="G12" i="2"/>
  <c r="AE15" i="1"/>
  <c r="AG14" i="1"/>
  <c r="AK11" i="1"/>
  <c r="AM10" i="1"/>
  <c r="Q11" i="1"/>
  <c r="S10" i="1"/>
  <c r="AA13" i="2"/>
  <c r="AC12" i="2"/>
  <c r="W12" i="2"/>
  <c r="U13" i="2"/>
  <c r="AE16" i="1" l="1"/>
  <c r="AG15" i="1"/>
  <c r="W13" i="2"/>
  <c r="U14" i="2"/>
  <c r="AC13" i="2"/>
  <c r="AA14" i="2"/>
  <c r="Q12" i="1"/>
  <c r="S11" i="1"/>
  <c r="AM11" i="1"/>
  <c r="AK12" i="1"/>
  <c r="I12" i="2"/>
  <c r="G13" i="2"/>
  <c r="S12" i="1" l="1"/>
  <c r="Q13" i="1"/>
  <c r="U15" i="2"/>
  <c r="W14" i="2"/>
  <c r="I13" i="2"/>
  <c r="G14" i="2"/>
  <c r="AC14" i="2"/>
  <c r="AA15" i="2"/>
  <c r="AK13" i="1"/>
  <c r="AM12" i="1"/>
  <c r="AE17" i="1"/>
  <c r="AG16" i="1"/>
  <c r="Q14" i="1" l="1"/>
  <c r="S13" i="1"/>
  <c r="AE18" i="1"/>
  <c r="AG17" i="1"/>
  <c r="AK14" i="1"/>
  <c r="AM13" i="1"/>
  <c r="AA16" i="2"/>
  <c r="AC15" i="2"/>
  <c r="I14" i="2"/>
  <c r="G15" i="2"/>
  <c r="U16" i="2"/>
  <c r="W15" i="2"/>
  <c r="S14" i="1" l="1"/>
  <c r="Q15" i="1"/>
  <c r="W16" i="2"/>
  <c r="U17" i="2"/>
  <c r="I15" i="2"/>
  <c r="G16" i="2"/>
  <c r="AA17" i="2"/>
  <c r="AC16" i="2"/>
  <c r="AK15" i="1"/>
  <c r="AM14" i="1"/>
  <c r="AG18" i="1"/>
  <c r="AE19" i="1"/>
  <c r="AC17" i="2" l="1"/>
  <c r="AA18" i="2"/>
  <c r="AE20" i="1"/>
  <c r="AG19" i="1"/>
  <c r="AM15" i="1"/>
  <c r="AK16" i="1"/>
  <c r="I16" i="2"/>
  <c r="G17" i="2"/>
  <c r="U18" i="2"/>
  <c r="W17" i="2"/>
  <c r="Q16" i="1"/>
  <c r="S15" i="1"/>
  <c r="I17" i="2" l="1"/>
  <c r="G18" i="2"/>
  <c r="AM16" i="1"/>
  <c r="AK17" i="1"/>
  <c r="AG20" i="1"/>
  <c r="AE21" i="1"/>
  <c r="Q17" i="1"/>
  <c r="S16" i="1"/>
  <c r="U19" i="2"/>
  <c r="W18" i="2"/>
  <c r="AA19" i="2"/>
  <c r="AC18" i="2"/>
  <c r="AA20" i="2" l="1"/>
  <c r="AC19" i="2"/>
  <c r="W19" i="2"/>
  <c r="U20" i="2"/>
  <c r="Q18" i="1"/>
  <c r="S17" i="1"/>
  <c r="AE22" i="1"/>
  <c r="AG21" i="1"/>
  <c r="AM17" i="1"/>
  <c r="AK18" i="1"/>
  <c r="I18" i="2"/>
  <c r="G19" i="2"/>
  <c r="I19" i="2" l="1"/>
  <c r="G20" i="2"/>
  <c r="AM18" i="1"/>
  <c r="AK19" i="1"/>
  <c r="AM19" i="1" s="1"/>
  <c r="AG22" i="1"/>
  <c r="AE23" i="1"/>
  <c r="Q19" i="1"/>
  <c r="S19" i="1" s="1"/>
  <c r="S18" i="1"/>
  <c r="U21" i="2"/>
  <c r="W20" i="2"/>
  <c r="AC20" i="2"/>
  <c r="AA21" i="2"/>
  <c r="AA22" i="2" l="1"/>
  <c r="AC21" i="2"/>
  <c r="U22" i="2"/>
  <c r="W21" i="2"/>
  <c r="AE24" i="1"/>
  <c r="AG23" i="1"/>
  <c r="I20" i="2"/>
  <c r="G21" i="2"/>
  <c r="I21" i="2" l="1"/>
  <c r="G22" i="2"/>
  <c r="AE25" i="1"/>
  <c r="AG24" i="1"/>
  <c r="W22" i="2"/>
  <c r="U23" i="2"/>
  <c r="AA23" i="2"/>
  <c r="AC22" i="2"/>
  <c r="U24" i="2" l="1"/>
  <c r="W23" i="2"/>
  <c r="AG25" i="1"/>
  <c r="AE26" i="1"/>
  <c r="AC23" i="2"/>
  <c r="AA24" i="2"/>
  <c r="I22" i="2"/>
  <c r="G23" i="2"/>
  <c r="AE27" i="1" l="1"/>
  <c r="AG26" i="1"/>
  <c r="I23" i="2"/>
  <c r="G24" i="2"/>
  <c r="AA25" i="2"/>
  <c r="AC24" i="2"/>
  <c r="U25" i="2"/>
  <c r="W24" i="2"/>
  <c r="W25" i="2" l="1"/>
  <c r="U26" i="2"/>
  <c r="AA26" i="2"/>
  <c r="AC25" i="2"/>
  <c r="I24" i="2"/>
  <c r="G25" i="2"/>
  <c r="AE28" i="1"/>
  <c r="AG27" i="1"/>
  <c r="U27" i="2" l="1"/>
  <c r="W26" i="2"/>
  <c r="AC26" i="2"/>
  <c r="AA27" i="2"/>
  <c r="AC27" i="2" s="1"/>
  <c r="AG28" i="1"/>
  <c r="AE29" i="1"/>
  <c r="I25" i="2"/>
  <c r="G26" i="2"/>
  <c r="U28" i="2" l="1"/>
  <c r="W27" i="2"/>
  <c r="I26" i="2"/>
  <c r="G27" i="2"/>
  <c r="AE30" i="1"/>
  <c r="AG29" i="1"/>
  <c r="AG30" i="1" l="1"/>
  <c r="AE31" i="1"/>
  <c r="I27" i="2"/>
  <c r="G28" i="2"/>
  <c r="U29" i="2"/>
  <c r="W28" i="2"/>
  <c r="W29" i="2" l="1"/>
  <c r="U30" i="2"/>
  <c r="I28" i="2"/>
  <c r="G29" i="2"/>
  <c r="AG31" i="1"/>
  <c r="AE32" i="1"/>
  <c r="I29" i="2" l="1"/>
  <c r="G30" i="2"/>
  <c r="U31" i="2"/>
  <c r="W30" i="2"/>
  <c r="AE33" i="1"/>
  <c r="AG32" i="1"/>
  <c r="AG33" i="1" l="1"/>
  <c r="AE34" i="1"/>
  <c r="U32" i="2"/>
  <c r="W31" i="2"/>
  <c r="G31" i="2"/>
  <c r="I30" i="2"/>
  <c r="W32" i="2" l="1"/>
  <c r="U33" i="2"/>
  <c r="AG34" i="1"/>
  <c r="AE35" i="1"/>
  <c r="I31" i="2"/>
  <c r="G32" i="2"/>
  <c r="G33" i="2" l="1"/>
  <c r="I32" i="2"/>
  <c r="AE36" i="1"/>
  <c r="AG35" i="1"/>
  <c r="W33" i="2"/>
  <c r="U34" i="2"/>
  <c r="U35" i="2" l="1"/>
  <c r="W34" i="2"/>
  <c r="AE37" i="1"/>
  <c r="AG37" i="1" s="1"/>
  <c r="AG36" i="1"/>
  <c r="G34" i="2"/>
  <c r="I33" i="2"/>
  <c r="I34" i="2" l="1"/>
  <c r="G35" i="2"/>
  <c r="W35" i="2"/>
  <c r="U36" i="2"/>
  <c r="U37" i="2" l="1"/>
  <c r="W36" i="2"/>
  <c r="I35" i="2"/>
  <c r="G36" i="2"/>
  <c r="G37" i="2" l="1"/>
  <c r="I37" i="2" s="1"/>
  <c r="I36" i="2"/>
  <c r="W37" i="2"/>
  <c r="U38" i="2"/>
  <c r="U39" i="2" l="1"/>
  <c r="W38" i="2"/>
  <c r="W39" i="2" l="1"/>
  <c r="U40" i="2"/>
  <c r="U41" i="2" l="1"/>
  <c r="W40" i="2"/>
  <c r="U42" i="2" l="1"/>
  <c r="W41" i="2"/>
  <c r="W42" i="2" l="1"/>
  <c r="U43" i="2"/>
  <c r="U44" i="2" l="1"/>
  <c r="W43" i="2"/>
  <c r="U45" i="2" l="1"/>
  <c r="W44" i="2"/>
  <c r="W45" i="2" l="1"/>
  <c r="U46" i="2"/>
  <c r="W46" i="2" l="1"/>
  <c r="U47" i="2"/>
  <c r="U48" i="2" l="1"/>
  <c r="W47" i="2"/>
  <c r="W48" i="2" l="1"/>
  <c r="U49" i="2"/>
  <c r="U50" i="2" l="1"/>
  <c r="W49" i="2"/>
  <c r="U51" i="2" l="1"/>
  <c r="W50" i="2"/>
  <c r="W51" i="2" l="1"/>
  <c r="U52" i="2"/>
  <c r="U53" i="2" l="1"/>
  <c r="W52" i="2"/>
  <c r="U54" i="2" l="1"/>
  <c r="W53" i="2"/>
  <c r="W54" i="2" l="1"/>
  <c r="U55" i="2"/>
  <c r="U56" i="2" l="1"/>
  <c r="W55" i="2"/>
  <c r="U57" i="2" l="1"/>
  <c r="W56" i="2"/>
  <c r="W57" i="2" l="1"/>
  <c r="U58" i="2"/>
  <c r="W58" i="2" l="1"/>
  <c r="U59" i="2"/>
  <c r="U60" i="2" l="1"/>
  <c r="W59" i="2"/>
  <c r="W60" i="2" l="1"/>
  <c r="U61" i="2"/>
  <c r="W61" i="2" l="1"/>
  <c r="U62" i="2"/>
  <c r="U63" i="2" l="1"/>
  <c r="W62" i="2"/>
  <c r="W63" i="2" l="1"/>
  <c r="U64" i="2"/>
  <c r="U65" i="2" l="1"/>
  <c r="W64" i="2"/>
  <c r="U66" i="2" l="1"/>
  <c r="W65" i="2"/>
  <c r="W66" i="2" l="1"/>
  <c r="U67" i="2"/>
  <c r="U68" i="2" l="1"/>
  <c r="W67" i="2"/>
  <c r="U69" i="2" l="1"/>
  <c r="W68" i="2"/>
  <c r="W69" i="2" l="1"/>
  <c r="U70" i="2"/>
  <c r="W70" i="2" l="1"/>
  <c r="U71" i="2"/>
  <c r="U72" i="2" l="1"/>
  <c r="W71" i="2"/>
  <c r="W72" i="2" l="1"/>
  <c r="U73" i="2"/>
  <c r="W73" i="2" l="1"/>
  <c r="U74" i="2"/>
  <c r="U75" i="2" l="1"/>
  <c r="W74" i="2"/>
  <c r="W75" i="2" l="1"/>
  <c r="U76" i="2"/>
  <c r="U77" i="2" l="1"/>
  <c r="W76" i="2"/>
  <c r="U78" i="2" l="1"/>
  <c r="W77" i="2"/>
  <c r="W78" i="2" l="1"/>
  <c r="U79" i="2"/>
  <c r="W79" i="2" l="1"/>
  <c r="U80" i="2"/>
  <c r="U81" i="2" l="1"/>
  <c r="W80" i="2"/>
  <c r="W81" i="2" l="1"/>
  <c r="U82" i="2"/>
  <c r="W82" i="2" l="1"/>
  <c r="U83" i="2"/>
  <c r="U84" i="2" l="1"/>
  <c r="W83" i="2"/>
  <c r="W84" i="2" l="1"/>
  <c r="U85" i="2"/>
  <c r="W85" i="2" l="1"/>
  <c r="U86" i="2"/>
  <c r="U87" i="2" l="1"/>
  <c r="W87" i="2" s="1"/>
  <c r="W86" i="2"/>
</calcChain>
</file>

<file path=xl/sharedStrings.xml><?xml version="1.0" encoding="utf-8"?>
<sst xmlns="http://schemas.openxmlformats.org/spreadsheetml/2006/main" count="103" uniqueCount="47">
  <si>
    <t>ANOVA Resampling</t>
  </si>
  <si>
    <t>New</t>
  </si>
  <si>
    <t>Old</t>
  </si>
  <si>
    <t>Control</t>
  </si>
  <si>
    <t>ANOVA: Single Factor</t>
  </si>
  <si>
    <t>Bootstrapping: ANOVA</t>
  </si>
  <si>
    <t>Randomization: ANOVA</t>
  </si>
  <si>
    <t>DESCRIPTION</t>
  </si>
  <si>
    <t>Alpha</t>
  </si>
  <si>
    <t>bin</t>
  </si>
  <si>
    <t>freq</t>
  </si>
  <si>
    <t>cum</t>
  </si>
  <si>
    <t>prob</t>
  </si>
  <si>
    <t>cum %</t>
  </si>
  <si>
    <t>Groups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</si>
  <si>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</si>
  <si>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</si>
  <si>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</si>
  <si>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</si>
  <si>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</si>
  <si>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</si>
  <si>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</si>
  <si>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</si>
  <si>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</si>
  <si>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</si>
  <si>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</si>
  <si>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</si>
  <si>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</si>
  <si>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</si>
  <si>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</si>
  <si>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</si>
  <si>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</si>
  <si>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Between Groups</t>
  </si>
  <si>
    <t>Within Groups</t>
  </si>
  <si>
    <t>Total</t>
  </si>
  <si>
    <t>More</t>
  </si>
  <si>
    <t>Analysis: F statistic</t>
  </si>
  <si>
    <t>alpha</t>
  </si>
  <si>
    <t>sample F</t>
  </si>
  <si>
    <t>p-value</t>
  </si>
  <si>
    <t>ANOVA Resampling (on error)</t>
  </si>
  <si>
    <t>Bootstrapping: ANOVA (error scores)</t>
  </si>
  <si>
    <t>Randomization: ANOVA (error scores)</t>
  </si>
  <si>
    <t>Real Statistics Using Excel</t>
  </si>
  <si>
    <t>Updated</t>
  </si>
  <si>
    <t>Copyright © 2013 - 2024 Charles Zaiontz</t>
  </si>
  <si>
    <t>Resampling for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</si>
</sst>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'Anova Resamp'!$O$6:$O$19</c:f>
              <c:strCach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More</c:v>
                </c:pt>
              </c:strCache>
            </c:strRef>
          </c:cat>
          <c:val>
            <c:numRef>
              <c:f>'Anova Resamp'!$P$6:$P$19</c:f>
              <c:numCache>
                <c:formatCode>General</c:formatCode>
                <c:ptCount val="14"/>
                <c:pt idx="0">
                  <c:v>0</c:v>
                </c:pt>
                <c:pt idx="1">
                  <c:v>3879</c:v>
                </c:pt>
                <c:pt idx="2">
                  <c:v>2281</c:v>
                </c:pt>
                <c:pt idx="3">
                  <c:v>1402</c:v>
                </c:pt>
                <c:pt idx="4">
                  <c:v>858</c:v>
                </c:pt>
                <c:pt idx="5">
                  <c:v>562</c:v>
                </c:pt>
                <c:pt idx="6">
                  <c:v>348</c:v>
                </c:pt>
                <c:pt idx="7">
                  <c:v>220</c:v>
                </c:pt>
                <c:pt idx="8">
                  <c:v>141</c:v>
                </c:pt>
                <c:pt idx="9">
                  <c:v>83</c:v>
                </c:pt>
                <c:pt idx="10">
                  <c:v>72</c:v>
                </c:pt>
                <c:pt idx="11">
                  <c:v>55</c:v>
                </c:pt>
                <c:pt idx="12">
                  <c:v>28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225-99FB-9F337883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4240"/>
        <c:axId val="40919928"/>
      </c:barChart>
      <c:catAx>
        <c:axId val="4092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9928"/>
        <c:crosses val="autoZero"/>
        <c:auto val="1"/>
        <c:lblAlgn val="ctr"/>
        <c:lblOffset val="100"/>
        <c:noMultiLvlLbl val="0"/>
      </c:catAx>
      <c:valAx>
        <c:axId val="4091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2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'Anova Resamp'!$AI$6:$AI$19</c:f>
              <c:strCach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More</c:v>
                </c:pt>
              </c:strCache>
            </c:strRef>
          </c:cat>
          <c:val>
            <c:numRef>
              <c:f>'Anova Resamp'!$AJ$6:$AJ$19</c:f>
              <c:numCache>
                <c:formatCode>General</c:formatCode>
                <c:ptCount val="14"/>
                <c:pt idx="0">
                  <c:v>0</c:v>
                </c:pt>
                <c:pt idx="1">
                  <c:v>3927</c:v>
                </c:pt>
                <c:pt idx="2">
                  <c:v>2310</c:v>
                </c:pt>
                <c:pt idx="3">
                  <c:v>1382</c:v>
                </c:pt>
                <c:pt idx="4">
                  <c:v>872</c:v>
                </c:pt>
                <c:pt idx="5">
                  <c:v>556</c:v>
                </c:pt>
                <c:pt idx="6">
                  <c:v>312</c:v>
                </c:pt>
                <c:pt idx="7">
                  <c:v>213</c:v>
                </c:pt>
                <c:pt idx="8">
                  <c:v>139</c:v>
                </c:pt>
                <c:pt idx="9">
                  <c:v>87</c:v>
                </c:pt>
                <c:pt idx="10">
                  <c:v>58</c:v>
                </c:pt>
                <c:pt idx="11">
                  <c:v>37</c:v>
                </c:pt>
                <c:pt idx="12">
                  <c:v>28</c:v>
                </c:pt>
                <c:pt idx="1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9-4FB2-982B-0A64DB67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1589184"/>
        <c:axId val="591589576"/>
      </c:barChart>
      <c:catAx>
        <c:axId val="59158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89576"/>
        <c:crosses val="autoZero"/>
        <c:auto val="1"/>
        <c:lblAlgn val="ctr"/>
        <c:lblOffset val="100"/>
        <c:noMultiLvlLbl val="0"/>
      </c:catAx>
      <c:valAx>
        <c:axId val="59158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58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1'!$E$6:$E$37</c:f>
              <c:strCache>
                <c:ptCount val="32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</c:v>
                </c:pt>
                <c:pt idx="23">
                  <c:v>4.6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More</c:v>
                </c:pt>
              </c:strCache>
            </c:strRef>
          </c:cat>
          <c:val>
            <c:numRef>
              <c:f>'Anova Resamp 1'!$F$6:$F$37</c:f>
              <c:numCache>
                <c:formatCode>General</c:formatCode>
                <c:ptCount val="32"/>
                <c:pt idx="0">
                  <c:v>0</c:v>
                </c:pt>
                <c:pt idx="1">
                  <c:v>1752</c:v>
                </c:pt>
                <c:pt idx="2">
                  <c:v>1463</c:v>
                </c:pt>
                <c:pt idx="3">
                  <c:v>1188</c:v>
                </c:pt>
                <c:pt idx="4">
                  <c:v>964</c:v>
                </c:pt>
                <c:pt idx="5">
                  <c:v>806</c:v>
                </c:pt>
                <c:pt idx="6">
                  <c:v>665</c:v>
                </c:pt>
                <c:pt idx="7">
                  <c:v>523</c:v>
                </c:pt>
                <c:pt idx="8">
                  <c:v>474</c:v>
                </c:pt>
                <c:pt idx="9">
                  <c:v>363</c:v>
                </c:pt>
                <c:pt idx="10">
                  <c:v>296</c:v>
                </c:pt>
                <c:pt idx="11">
                  <c:v>240</c:v>
                </c:pt>
                <c:pt idx="12">
                  <c:v>186</c:v>
                </c:pt>
                <c:pt idx="13">
                  <c:v>181</c:v>
                </c:pt>
                <c:pt idx="14">
                  <c:v>162</c:v>
                </c:pt>
                <c:pt idx="15">
                  <c:v>117</c:v>
                </c:pt>
                <c:pt idx="16">
                  <c:v>95</c:v>
                </c:pt>
                <c:pt idx="17">
                  <c:v>79</c:v>
                </c:pt>
                <c:pt idx="18">
                  <c:v>60</c:v>
                </c:pt>
                <c:pt idx="19">
                  <c:v>68</c:v>
                </c:pt>
                <c:pt idx="20">
                  <c:v>40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13</c:v>
                </c:pt>
                <c:pt idx="26">
                  <c:v>21</c:v>
                </c:pt>
                <c:pt idx="27">
                  <c:v>21</c:v>
                </c:pt>
                <c:pt idx="28">
                  <c:v>14</c:v>
                </c:pt>
                <c:pt idx="29">
                  <c:v>10</c:v>
                </c:pt>
                <c:pt idx="30">
                  <c:v>5</c:v>
                </c:pt>
                <c:pt idx="3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8-4C94-9CE3-6E48A8B49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590752"/>
        <c:axId val="591591536"/>
      </c:barChart>
      <c:catAx>
        <c:axId val="5915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91591536"/>
        <c:crosses val="autoZero"/>
        <c:auto val="1"/>
        <c:lblAlgn val="ctr"/>
        <c:lblOffset val="100"/>
        <c:noMultiLvlLbl val="0"/>
      </c:catAx>
      <c:valAx>
        <c:axId val="59159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159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1'!$S$6:$S$87</c:f>
              <c:strCache>
                <c:ptCount val="8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More</c:v>
                </c:pt>
              </c:strCache>
            </c:strRef>
          </c:cat>
          <c:val>
            <c:numRef>
              <c:f>'Anova Resamp 1'!$T$6:$T$87</c:f>
              <c:numCache>
                <c:formatCode>General</c:formatCode>
                <c:ptCount val="82"/>
                <c:pt idx="0">
                  <c:v>0</c:v>
                </c:pt>
                <c:pt idx="1">
                  <c:v>960</c:v>
                </c:pt>
                <c:pt idx="2">
                  <c:v>821</c:v>
                </c:pt>
                <c:pt idx="3">
                  <c:v>765</c:v>
                </c:pt>
                <c:pt idx="4">
                  <c:v>672</c:v>
                </c:pt>
                <c:pt idx="5">
                  <c:v>613</c:v>
                </c:pt>
                <c:pt idx="6">
                  <c:v>566</c:v>
                </c:pt>
                <c:pt idx="7">
                  <c:v>475</c:v>
                </c:pt>
                <c:pt idx="8">
                  <c:v>464</c:v>
                </c:pt>
                <c:pt idx="9">
                  <c:v>431</c:v>
                </c:pt>
                <c:pt idx="10">
                  <c:v>381</c:v>
                </c:pt>
                <c:pt idx="11">
                  <c:v>342</c:v>
                </c:pt>
                <c:pt idx="12">
                  <c:v>319</c:v>
                </c:pt>
                <c:pt idx="13">
                  <c:v>256</c:v>
                </c:pt>
                <c:pt idx="14">
                  <c:v>247</c:v>
                </c:pt>
                <c:pt idx="15">
                  <c:v>235</c:v>
                </c:pt>
                <c:pt idx="16">
                  <c:v>243</c:v>
                </c:pt>
                <c:pt idx="17">
                  <c:v>190</c:v>
                </c:pt>
                <c:pt idx="18">
                  <c:v>193</c:v>
                </c:pt>
                <c:pt idx="19">
                  <c:v>132</c:v>
                </c:pt>
                <c:pt idx="20">
                  <c:v>149</c:v>
                </c:pt>
                <c:pt idx="21">
                  <c:v>122</c:v>
                </c:pt>
                <c:pt idx="22">
                  <c:v>110</c:v>
                </c:pt>
                <c:pt idx="23">
                  <c:v>103</c:v>
                </c:pt>
                <c:pt idx="24">
                  <c:v>110</c:v>
                </c:pt>
                <c:pt idx="25">
                  <c:v>82</c:v>
                </c:pt>
                <c:pt idx="26">
                  <c:v>83</c:v>
                </c:pt>
                <c:pt idx="27">
                  <c:v>74</c:v>
                </c:pt>
                <c:pt idx="28">
                  <c:v>72</c:v>
                </c:pt>
                <c:pt idx="29">
                  <c:v>57</c:v>
                </c:pt>
                <c:pt idx="30">
                  <c:v>62</c:v>
                </c:pt>
                <c:pt idx="31">
                  <c:v>58</c:v>
                </c:pt>
                <c:pt idx="32">
                  <c:v>45</c:v>
                </c:pt>
                <c:pt idx="33">
                  <c:v>44</c:v>
                </c:pt>
                <c:pt idx="34">
                  <c:v>48</c:v>
                </c:pt>
                <c:pt idx="35">
                  <c:v>37</c:v>
                </c:pt>
                <c:pt idx="36">
                  <c:v>21</c:v>
                </c:pt>
                <c:pt idx="37">
                  <c:v>34</c:v>
                </c:pt>
                <c:pt idx="38">
                  <c:v>30</c:v>
                </c:pt>
                <c:pt idx="39">
                  <c:v>20</c:v>
                </c:pt>
                <c:pt idx="40">
                  <c:v>26</c:v>
                </c:pt>
                <c:pt idx="41">
                  <c:v>23</c:v>
                </c:pt>
                <c:pt idx="42">
                  <c:v>20</c:v>
                </c:pt>
                <c:pt idx="43">
                  <c:v>26</c:v>
                </c:pt>
                <c:pt idx="44">
                  <c:v>15</c:v>
                </c:pt>
                <c:pt idx="45">
                  <c:v>12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9</c:v>
                </c:pt>
                <c:pt idx="50">
                  <c:v>10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13</c:v>
                </c:pt>
                <c:pt idx="56">
                  <c:v>5</c:v>
                </c:pt>
                <c:pt idx="57">
                  <c:v>3</c:v>
                </c:pt>
                <c:pt idx="58">
                  <c:v>6</c:v>
                </c:pt>
                <c:pt idx="59">
                  <c:v>9</c:v>
                </c:pt>
                <c:pt idx="60">
                  <c:v>4</c:v>
                </c:pt>
                <c:pt idx="61">
                  <c:v>6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2</c:v>
                </c:pt>
                <c:pt idx="69">
                  <c:v>5</c:v>
                </c:pt>
                <c:pt idx="70">
                  <c:v>2</c:v>
                </c:pt>
                <c:pt idx="71">
                  <c:v>2</c:v>
                </c:pt>
                <c:pt idx="72">
                  <c:v>0</c:v>
                </c:pt>
                <c:pt idx="73">
                  <c:v>3</c:v>
                </c:pt>
                <c:pt idx="74">
                  <c:v>3</c:v>
                </c:pt>
                <c:pt idx="75">
                  <c:v>4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8-4464-90FE-3E7C6D08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173744"/>
        <c:axId val="623170608"/>
      </c:barChart>
      <c:catAx>
        <c:axId val="62317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23170608"/>
        <c:crosses val="autoZero"/>
        <c:auto val="1"/>
        <c:lblAlgn val="ctr"/>
        <c:lblOffset val="100"/>
        <c:noMultiLvlLbl val="0"/>
      </c:catAx>
      <c:valAx>
        <c:axId val="62317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317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'Anova Resamp 1'!$Y$6:$Y$27</c:f>
              <c:strCache>
                <c:ptCount val="22"/>
                <c:pt idx="0">
                  <c:v>0.00</c:v>
                </c:pt>
                <c:pt idx="1">
                  <c:v>0.25</c:v>
                </c:pt>
                <c:pt idx="2">
                  <c:v>0.50</c:v>
                </c:pt>
                <c:pt idx="3">
                  <c:v>0.75</c:v>
                </c:pt>
                <c:pt idx="4">
                  <c:v>1.00</c:v>
                </c:pt>
                <c:pt idx="5">
                  <c:v>1.25</c:v>
                </c:pt>
                <c:pt idx="6">
                  <c:v>1.50</c:v>
                </c:pt>
                <c:pt idx="7">
                  <c:v>1.75</c:v>
                </c:pt>
                <c:pt idx="8">
                  <c:v>2.00</c:v>
                </c:pt>
                <c:pt idx="9">
                  <c:v>2.25</c:v>
                </c:pt>
                <c:pt idx="10">
                  <c:v>2.50</c:v>
                </c:pt>
                <c:pt idx="11">
                  <c:v>2.75</c:v>
                </c:pt>
                <c:pt idx="12">
                  <c:v>3.00</c:v>
                </c:pt>
                <c:pt idx="13">
                  <c:v>3.25</c:v>
                </c:pt>
                <c:pt idx="14">
                  <c:v>3.50</c:v>
                </c:pt>
                <c:pt idx="15">
                  <c:v>3.75</c:v>
                </c:pt>
                <c:pt idx="16">
                  <c:v>4.00</c:v>
                </c:pt>
                <c:pt idx="17">
                  <c:v>4.25</c:v>
                </c:pt>
                <c:pt idx="18">
                  <c:v>4.50</c:v>
                </c:pt>
                <c:pt idx="19">
                  <c:v>4.75</c:v>
                </c:pt>
                <c:pt idx="20">
                  <c:v>5.00</c:v>
                </c:pt>
                <c:pt idx="21">
                  <c:v>More</c:v>
                </c:pt>
              </c:strCache>
            </c:strRef>
          </c:cat>
          <c:val>
            <c:numRef>
              <c:f>'Anova Resamp 1'!$Z$6:$Z$27</c:f>
              <c:numCache>
                <c:formatCode>General</c:formatCode>
                <c:ptCount val="22"/>
                <c:pt idx="0">
                  <c:v>0</c:v>
                </c:pt>
                <c:pt idx="1">
                  <c:v>2180</c:v>
                </c:pt>
                <c:pt idx="2">
                  <c:v>1635</c:v>
                </c:pt>
                <c:pt idx="3">
                  <c:v>1252</c:v>
                </c:pt>
                <c:pt idx="4">
                  <c:v>1058</c:v>
                </c:pt>
                <c:pt idx="5">
                  <c:v>748</c:v>
                </c:pt>
                <c:pt idx="6">
                  <c:v>604</c:v>
                </c:pt>
                <c:pt idx="7">
                  <c:v>482</c:v>
                </c:pt>
                <c:pt idx="8">
                  <c:v>394</c:v>
                </c:pt>
                <c:pt idx="9">
                  <c:v>335</c:v>
                </c:pt>
                <c:pt idx="10">
                  <c:v>273</c:v>
                </c:pt>
                <c:pt idx="11">
                  <c:v>211</c:v>
                </c:pt>
                <c:pt idx="12">
                  <c:v>147</c:v>
                </c:pt>
                <c:pt idx="13">
                  <c:v>119</c:v>
                </c:pt>
                <c:pt idx="14">
                  <c:v>105</c:v>
                </c:pt>
                <c:pt idx="15">
                  <c:v>88</c:v>
                </c:pt>
                <c:pt idx="16">
                  <c:v>67</c:v>
                </c:pt>
                <c:pt idx="17">
                  <c:v>54</c:v>
                </c:pt>
                <c:pt idx="18">
                  <c:v>47</c:v>
                </c:pt>
                <c:pt idx="19">
                  <c:v>27</c:v>
                </c:pt>
                <c:pt idx="20">
                  <c:v>26</c:v>
                </c:pt>
                <c:pt idx="2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C-4EA9-A78D-C4862DBF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171392"/>
        <c:axId val="753672248"/>
      </c:barChart>
      <c:catAx>
        <c:axId val="62317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53672248"/>
        <c:crosses val="autoZero"/>
        <c:auto val="1"/>
        <c:lblAlgn val="ctr"/>
        <c:lblOffset val="100"/>
        <c:noMultiLvlLbl val="0"/>
      </c:catAx>
      <c:valAx>
        <c:axId val="753672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317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2</xdr:row>
      <xdr:rowOff>109537</xdr:rowOff>
    </xdr:from>
    <xdr:to>
      <xdr:col>27</xdr:col>
      <xdr:colOff>152400</xdr:colOff>
      <xdr:row>16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2E9380-EC00-4E8D-A151-D89672E7F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419100</xdr:colOff>
      <xdr:row>3</xdr:row>
      <xdr:rowOff>176212</xdr:rowOff>
    </xdr:from>
    <xdr:to>
      <xdr:col>47</xdr:col>
      <xdr:colOff>114300</xdr:colOff>
      <xdr:row>18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8680E3-D932-401F-8A5E-A0EAB5896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2</xdr:row>
      <xdr:rowOff>42862</xdr:rowOff>
    </xdr:from>
    <xdr:to>
      <xdr:col>17</xdr:col>
      <xdr:colOff>19050</xdr:colOff>
      <xdr:row>16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2FB81-58D3-4CE2-89FF-55ADE4BDD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17</xdr:row>
      <xdr:rowOff>14287</xdr:rowOff>
    </xdr:from>
    <xdr:to>
      <xdr:col>17</xdr:col>
      <xdr:colOff>38100</xdr:colOff>
      <xdr:row>31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2E8B6F-9CFB-4FD8-95F6-20404979A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161925</xdr:colOff>
      <xdr:row>4</xdr:row>
      <xdr:rowOff>23812</xdr:rowOff>
    </xdr:from>
    <xdr:to>
      <xdr:col>36</xdr:col>
      <xdr:colOff>466725</xdr:colOff>
      <xdr:row>18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2543D-A4DE-48E1-A3D9-E781989B5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1%2013%20April%202021.xlsx" TargetMode="External"/><Relationship Id="rId1" Type="http://schemas.openxmlformats.org/officeDocument/2006/relationships/externalLinkPath" Target="/38f5cd2f1f925cfd/Documenti/A%20Real%20Statistics%202020/Examples/Real%20Statistics%20Examples%20ANOVA%201%2013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ANOVA 1"/>
      <sheetName val="ANOVA 2"/>
      <sheetName val="ANOVA 3"/>
      <sheetName val="ANOVA 4"/>
      <sheetName val="ANOVA 5"/>
      <sheetName val="ANOVA 6"/>
      <sheetName val="Contrast 1"/>
      <sheetName val="Contrast 2"/>
      <sheetName val="Contrast 2a"/>
      <sheetName val="Contrast 3"/>
      <sheetName val="Tukey 1"/>
      <sheetName val="Tukey 2"/>
      <sheetName val="Tuk-Kra"/>
      <sheetName val="Gam-How"/>
      <sheetName val="REGWQ 1"/>
      <sheetName val="REGWQ 1a"/>
      <sheetName val="REGWQ 2"/>
      <sheetName val="REGWQ 2a"/>
      <sheetName val="Dunnett"/>
      <sheetName val="Hsu 1"/>
      <sheetName val="Hsu 2"/>
      <sheetName val="Scheffe 1"/>
      <sheetName val="Scheffe 1a"/>
      <sheetName val="Pairwise t"/>
      <sheetName val="Levene 1"/>
      <sheetName val="Levene 2"/>
      <sheetName val="Bartlett"/>
      <sheetName val="Fligner"/>
      <sheetName val="Log Transform"/>
      <sheetName val="Outliers"/>
      <sheetName val="KW"/>
      <sheetName val="KW-Post"/>
      <sheetName val="Nom-Ord"/>
      <sheetName val="NomOrd 2"/>
      <sheetName val="NomOrd 3"/>
      <sheetName val="JT"/>
      <sheetName val="Brown F 1"/>
      <sheetName val="Brown F 2"/>
      <sheetName val="Welch 1"/>
      <sheetName val="Welch 1a"/>
      <sheetName val="Welch 2"/>
      <sheetName val="Power Anova"/>
      <sheetName val="Power Tukey 1"/>
      <sheetName val="Power Tukey 2"/>
      <sheetName val="Anova Resamp"/>
      <sheetName val="Anova Resamp 1"/>
      <sheetName val="COV"/>
      <sheetName val="Moods 2"/>
      <sheetName val="ANOVA 2.1"/>
      <sheetName val="ANOVA 2.1a"/>
      <sheetName val="ANOVA 2.1b"/>
      <sheetName val="ANOVA 2.2"/>
      <sheetName val="ANOVA 2.2A"/>
      <sheetName val="ANOVA 2.3"/>
      <sheetName val="ANOVA 2.4"/>
      <sheetName val="ANOVA 2.5"/>
      <sheetName val="ANOVA 2.6"/>
      <sheetName val="Simple Effect"/>
      <sheetName val="Contrasts 2.1"/>
      <sheetName val="Contrasts 2.2"/>
      <sheetName val="Tukey 2.1"/>
      <sheetName val="ANOVA 3.1"/>
      <sheetName val="ANOVA 3.2"/>
      <sheetName val="ANOVA 3.2a"/>
      <sheetName val="ANOVA 3.3"/>
      <sheetName val="ANOVA 3.4"/>
      <sheetName val="ANOVA 3.5"/>
      <sheetName val="Gage"/>
      <sheetName val="Gage 1"/>
      <sheetName val="Scheirer"/>
      <sheetName val="ART 2"/>
      <sheetName val="ART 2a"/>
      <sheetName val="ART 3"/>
      <sheetName val="Reg Anova 1"/>
      <sheetName val="Reg Anova 2"/>
      <sheetName val="Reg Anova 3"/>
      <sheetName val="Reg Anova 4"/>
      <sheetName val="Reg Anova 5"/>
      <sheetName val="Reg An3.1"/>
      <sheetName val="Reg An3.2"/>
      <sheetName val="Stud. Q Table"/>
      <sheetName val="Stud. Q Table 2"/>
      <sheetName val=" Dunnett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6">
          <cell r="O6">
            <v>0</v>
          </cell>
          <cell r="P6">
            <v>0</v>
          </cell>
          <cell r="AI6">
            <v>0</v>
          </cell>
          <cell r="AJ6">
            <v>0</v>
          </cell>
        </row>
        <row r="7">
          <cell r="O7">
            <v>0.5</v>
          </cell>
          <cell r="P7">
            <v>3879</v>
          </cell>
          <cell r="AI7">
            <v>0.5</v>
          </cell>
          <cell r="AJ7">
            <v>3927</v>
          </cell>
        </row>
        <row r="8">
          <cell r="O8">
            <v>1</v>
          </cell>
          <cell r="P8">
            <v>2281</v>
          </cell>
          <cell r="AI8">
            <v>1</v>
          </cell>
          <cell r="AJ8">
            <v>2310</v>
          </cell>
        </row>
        <row r="9">
          <cell r="O9">
            <v>1.5</v>
          </cell>
          <cell r="P9">
            <v>1402</v>
          </cell>
          <cell r="AI9">
            <v>1.5</v>
          </cell>
          <cell r="AJ9">
            <v>1382</v>
          </cell>
        </row>
        <row r="10">
          <cell r="O10">
            <v>2</v>
          </cell>
          <cell r="P10">
            <v>858</v>
          </cell>
          <cell r="AI10">
            <v>2</v>
          </cell>
          <cell r="AJ10">
            <v>872</v>
          </cell>
        </row>
        <row r="11">
          <cell r="O11">
            <v>2.5</v>
          </cell>
          <cell r="P11">
            <v>562</v>
          </cell>
          <cell r="AI11">
            <v>2.5</v>
          </cell>
          <cell r="AJ11">
            <v>556</v>
          </cell>
        </row>
        <row r="12">
          <cell r="O12">
            <v>3</v>
          </cell>
          <cell r="P12">
            <v>348</v>
          </cell>
          <cell r="AI12">
            <v>3</v>
          </cell>
          <cell r="AJ12">
            <v>312</v>
          </cell>
        </row>
        <row r="13">
          <cell r="O13">
            <v>3.5</v>
          </cell>
          <cell r="P13">
            <v>220</v>
          </cell>
          <cell r="AI13">
            <v>3.5</v>
          </cell>
          <cell r="AJ13">
            <v>213</v>
          </cell>
        </row>
        <row r="14">
          <cell r="O14">
            <v>4</v>
          </cell>
          <cell r="P14">
            <v>141</v>
          </cell>
          <cell r="AI14">
            <v>4</v>
          </cell>
          <cell r="AJ14">
            <v>139</v>
          </cell>
        </row>
        <row r="15">
          <cell r="O15">
            <v>4.5</v>
          </cell>
          <cell r="P15">
            <v>83</v>
          </cell>
          <cell r="AI15">
            <v>4.5</v>
          </cell>
          <cell r="AJ15">
            <v>87</v>
          </cell>
        </row>
        <row r="16">
          <cell r="O16">
            <v>5</v>
          </cell>
          <cell r="P16">
            <v>72</v>
          </cell>
          <cell r="AI16">
            <v>5</v>
          </cell>
          <cell r="AJ16">
            <v>58</v>
          </cell>
        </row>
        <row r="17">
          <cell r="O17">
            <v>5.5</v>
          </cell>
          <cell r="P17">
            <v>55</v>
          </cell>
          <cell r="AI17">
            <v>5.5</v>
          </cell>
          <cell r="AJ17">
            <v>37</v>
          </cell>
        </row>
        <row r="18">
          <cell r="O18">
            <v>6</v>
          </cell>
          <cell r="P18">
            <v>28</v>
          </cell>
          <cell r="AI18">
            <v>6</v>
          </cell>
          <cell r="AJ18">
            <v>28</v>
          </cell>
        </row>
        <row r="19">
          <cell r="O19" t="str">
            <v>More</v>
          </cell>
          <cell r="P19">
            <v>71</v>
          </cell>
          <cell r="AI19" t="str">
            <v>More</v>
          </cell>
          <cell r="AJ19">
            <v>79</v>
          </cell>
        </row>
      </sheetData>
      <sheetData sheetId="47">
        <row r="6">
          <cell r="E6">
            <v>0</v>
          </cell>
          <cell r="F6">
            <v>0</v>
          </cell>
          <cell r="S6">
            <v>0</v>
          </cell>
          <cell r="T6">
            <v>0</v>
          </cell>
          <cell r="Y6">
            <v>0</v>
          </cell>
          <cell r="Z6">
            <v>0</v>
          </cell>
        </row>
        <row r="7">
          <cell r="E7">
            <v>0.2</v>
          </cell>
          <cell r="F7">
            <v>1752</v>
          </cell>
          <cell r="S7">
            <v>0.1</v>
          </cell>
          <cell r="T7">
            <v>960</v>
          </cell>
          <cell r="Y7">
            <v>0.25</v>
          </cell>
          <cell r="Z7">
            <v>2180</v>
          </cell>
        </row>
        <row r="8">
          <cell r="E8">
            <v>0.4</v>
          </cell>
          <cell r="F8">
            <v>1463</v>
          </cell>
          <cell r="S8">
            <v>0.2</v>
          </cell>
          <cell r="T8">
            <v>821</v>
          </cell>
          <cell r="Y8">
            <v>0.5</v>
          </cell>
          <cell r="Z8">
            <v>1635</v>
          </cell>
        </row>
        <row r="9">
          <cell r="E9">
            <v>0.60000000000000009</v>
          </cell>
          <cell r="F9">
            <v>1188</v>
          </cell>
          <cell r="S9">
            <v>0.30000000000000004</v>
          </cell>
          <cell r="T9">
            <v>765</v>
          </cell>
          <cell r="Y9">
            <v>0.75</v>
          </cell>
          <cell r="Z9">
            <v>1252</v>
          </cell>
        </row>
        <row r="10">
          <cell r="E10">
            <v>0.8</v>
          </cell>
          <cell r="F10">
            <v>964</v>
          </cell>
          <cell r="S10">
            <v>0.4</v>
          </cell>
          <cell r="T10">
            <v>672</v>
          </cell>
          <cell r="Y10">
            <v>1</v>
          </cell>
          <cell r="Z10">
            <v>1058</v>
          </cell>
        </row>
        <row r="11">
          <cell r="E11">
            <v>1</v>
          </cell>
          <cell r="F11">
            <v>806</v>
          </cell>
          <cell r="S11">
            <v>0.5</v>
          </cell>
          <cell r="T11">
            <v>613</v>
          </cell>
          <cell r="Y11">
            <v>1.25</v>
          </cell>
          <cell r="Z11">
            <v>748</v>
          </cell>
        </row>
        <row r="12">
          <cell r="E12">
            <v>1.2</v>
          </cell>
          <cell r="F12">
            <v>665</v>
          </cell>
          <cell r="S12">
            <v>0.6</v>
          </cell>
          <cell r="T12">
            <v>566</v>
          </cell>
          <cell r="Y12">
            <v>1.5</v>
          </cell>
          <cell r="Z12">
            <v>604</v>
          </cell>
        </row>
        <row r="13">
          <cell r="E13">
            <v>1.4</v>
          </cell>
          <cell r="F13">
            <v>523</v>
          </cell>
          <cell r="S13">
            <v>0.7</v>
          </cell>
          <cell r="T13">
            <v>475</v>
          </cell>
          <cell r="Y13">
            <v>1.75</v>
          </cell>
          <cell r="Z13">
            <v>482</v>
          </cell>
        </row>
        <row r="14">
          <cell r="E14">
            <v>1.5999999999999999</v>
          </cell>
          <cell r="F14">
            <v>474</v>
          </cell>
          <cell r="S14">
            <v>0.79999999999999993</v>
          </cell>
          <cell r="T14">
            <v>464</v>
          </cell>
          <cell r="Y14">
            <v>2</v>
          </cell>
          <cell r="Z14">
            <v>394</v>
          </cell>
        </row>
        <row r="15">
          <cell r="E15">
            <v>1.7999999999999998</v>
          </cell>
          <cell r="F15">
            <v>363</v>
          </cell>
          <cell r="S15">
            <v>0.89999999999999991</v>
          </cell>
          <cell r="T15">
            <v>431</v>
          </cell>
          <cell r="Y15">
            <v>2.25</v>
          </cell>
          <cell r="Z15">
            <v>335</v>
          </cell>
        </row>
        <row r="16">
          <cell r="E16">
            <v>1.9999999999999998</v>
          </cell>
          <cell r="F16">
            <v>296</v>
          </cell>
          <cell r="S16">
            <v>0.99999999999999989</v>
          </cell>
          <cell r="T16">
            <v>381</v>
          </cell>
          <cell r="Y16">
            <v>2.5</v>
          </cell>
          <cell r="Z16">
            <v>273</v>
          </cell>
        </row>
        <row r="17">
          <cell r="E17">
            <v>2.1999999999999997</v>
          </cell>
          <cell r="F17">
            <v>240</v>
          </cell>
          <cell r="S17">
            <v>1.0999999999999999</v>
          </cell>
          <cell r="T17">
            <v>342</v>
          </cell>
          <cell r="Y17">
            <v>2.75</v>
          </cell>
          <cell r="Z17">
            <v>211</v>
          </cell>
        </row>
        <row r="18">
          <cell r="E18">
            <v>2.4</v>
          </cell>
          <cell r="F18">
            <v>186</v>
          </cell>
          <cell r="S18">
            <v>1.2</v>
          </cell>
          <cell r="T18">
            <v>319</v>
          </cell>
          <cell r="Y18">
            <v>3</v>
          </cell>
          <cell r="Z18">
            <v>147</v>
          </cell>
        </row>
        <row r="19">
          <cell r="E19">
            <v>2.6</v>
          </cell>
          <cell r="F19">
            <v>181</v>
          </cell>
          <cell r="S19">
            <v>1.3</v>
          </cell>
          <cell r="T19">
            <v>256</v>
          </cell>
          <cell r="Y19">
            <v>3.25</v>
          </cell>
          <cell r="Z19">
            <v>119</v>
          </cell>
        </row>
        <row r="20">
          <cell r="E20">
            <v>2.8000000000000003</v>
          </cell>
          <cell r="F20">
            <v>162</v>
          </cell>
          <cell r="S20">
            <v>1.4000000000000001</v>
          </cell>
          <cell r="T20">
            <v>247</v>
          </cell>
          <cell r="Y20">
            <v>3.5</v>
          </cell>
          <cell r="Z20">
            <v>105</v>
          </cell>
        </row>
        <row r="21">
          <cell r="E21">
            <v>3.0000000000000004</v>
          </cell>
          <cell r="F21">
            <v>117</v>
          </cell>
          <cell r="S21">
            <v>1.5000000000000002</v>
          </cell>
          <cell r="T21">
            <v>235</v>
          </cell>
          <cell r="Y21">
            <v>3.75</v>
          </cell>
          <cell r="Z21">
            <v>88</v>
          </cell>
        </row>
        <row r="22">
          <cell r="E22">
            <v>3.2000000000000006</v>
          </cell>
          <cell r="F22">
            <v>95</v>
          </cell>
          <cell r="S22">
            <v>1.6000000000000003</v>
          </cell>
          <cell r="T22">
            <v>243</v>
          </cell>
          <cell r="Y22">
            <v>4</v>
          </cell>
          <cell r="Z22">
            <v>67</v>
          </cell>
        </row>
        <row r="23">
          <cell r="E23">
            <v>3.4000000000000008</v>
          </cell>
          <cell r="F23">
            <v>79</v>
          </cell>
          <cell r="S23">
            <v>1.7000000000000004</v>
          </cell>
          <cell r="T23">
            <v>190</v>
          </cell>
          <cell r="Y23">
            <v>4.25</v>
          </cell>
          <cell r="Z23">
            <v>54</v>
          </cell>
        </row>
        <row r="24">
          <cell r="E24">
            <v>3.600000000000001</v>
          </cell>
          <cell r="F24">
            <v>60</v>
          </cell>
          <cell r="S24">
            <v>1.8000000000000005</v>
          </cell>
          <cell r="T24">
            <v>193</v>
          </cell>
          <cell r="Y24">
            <v>4.5</v>
          </cell>
          <cell r="Z24">
            <v>47</v>
          </cell>
        </row>
        <row r="25">
          <cell r="E25">
            <v>3.8000000000000012</v>
          </cell>
          <cell r="F25">
            <v>68</v>
          </cell>
          <cell r="S25">
            <v>1.9000000000000006</v>
          </cell>
          <cell r="T25">
            <v>132</v>
          </cell>
          <cell r="Y25">
            <v>4.75</v>
          </cell>
          <cell r="Z25">
            <v>27</v>
          </cell>
        </row>
        <row r="26">
          <cell r="E26">
            <v>4.0000000000000009</v>
          </cell>
          <cell r="F26">
            <v>40</v>
          </cell>
          <cell r="S26">
            <v>2.0000000000000004</v>
          </cell>
          <cell r="T26">
            <v>149</v>
          </cell>
          <cell r="Y26">
            <v>5</v>
          </cell>
          <cell r="Z26">
            <v>26</v>
          </cell>
        </row>
        <row r="27">
          <cell r="E27">
            <v>4.2000000000000011</v>
          </cell>
          <cell r="F27">
            <v>36</v>
          </cell>
          <cell r="S27">
            <v>2.1000000000000005</v>
          </cell>
          <cell r="T27">
            <v>122</v>
          </cell>
          <cell r="Y27" t="str">
            <v>More</v>
          </cell>
          <cell r="Z27">
            <v>148</v>
          </cell>
        </row>
        <row r="28">
          <cell r="E28">
            <v>4.4000000000000012</v>
          </cell>
          <cell r="F28">
            <v>24</v>
          </cell>
          <cell r="S28">
            <v>2.2000000000000006</v>
          </cell>
          <cell r="T28">
            <v>110</v>
          </cell>
        </row>
        <row r="29">
          <cell r="E29">
            <v>4.6000000000000014</v>
          </cell>
          <cell r="F29">
            <v>24</v>
          </cell>
          <cell r="S29">
            <v>2.3000000000000007</v>
          </cell>
          <cell r="T29">
            <v>103</v>
          </cell>
        </row>
        <row r="30">
          <cell r="E30">
            <v>4.8000000000000016</v>
          </cell>
          <cell r="F30">
            <v>27</v>
          </cell>
          <cell r="S30">
            <v>2.4000000000000008</v>
          </cell>
          <cell r="T30">
            <v>110</v>
          </cell>
        </row>
        <row r="31">
          <cell r="E31">
            <v>5.0000000000000018</v>
          </cell>
          <cell r="F31">
            <v>13</v>
          </cell>
          <cell r="S31">
            <v>2.5000000000000009</v>
          </cell>
          <cell r="T31">
            <v>82</v>
          </cell>
        </row>
        <row r="32">
          <cell r="E32">
            <v>5.200000000000002</v>
          </cell>
          <cell r="F32">
            <v>21</v>
          </cell>
          <cell r="S32">
            <v>2.600000000000001</v>
          </cell>
          <cell r="T32">
            <v>83</v>
          </cell>
        </row>
        <row r="33">
          <cell r="E33">
            <v>5.4000000000000021</v>
          </cell>
          <cell r="F33">
            <v>21</v>
          </cell>
          <cell r="S33">
            <v>2.7000000000000011</v>
          </cell>
          <cell r="T33">
            <v>74</v>
          </cell>
        </row>
        <row r="34">
          <cell r="E34">
            <v>5.6000000000000023</v>
          </cell>
          <cell r="F34">
            <v>14</v>
          </cell>
          <cell r="S34">
            <v>2.8000000000000012</v>
          </cell>
          <cell r="T34">
            <v>72</v>
          </cell>
        </row>
        <row r="35">
          <cell r="E35">
            <v>5.8000000000000025</v>
          </cell>
          <cell r="F35">
            <v>10</v>
          </cell>
          <cell r="S35">
            <v>2.9000000000000012</v>
          </cell>
          <cell r="T35">
            <v>57</v>
          </cell>
        </row>
        <row r="36">
          <cell r="E36">
            <v>6.0000000000000027</v>
          </cell>
          <cell r="F36">
            <v>5</v>
          </cell>
          <cell r="S36">
            <v>3.0000000000000013</v>
          </cell>
          <cell r="T36">
            <v>62</v>
          </cell>
        </row>
        <row r="37">
          <cell r="E37" t="str">
            <v>More</v>
          </cell>
          <cell r="F37">
            <v>83</v>
          </cell>
          <cell r="S37">
            <v>3.1000000000000014</v>
          </cell>
          <cell r="T37">
            <v>58</v>
          </cell>
        </row>
        <row r="38">
          <cell r="S38">
            <v>3.2000000000000015</v>
          </cell>
          <cell r="T38">
            <v>45</v>
          </cell>
        </row>
        <row r="39">
          <cell r="S39">
            <v>3.3000000000000016</v>
          </cell>
          <cell r="T39">
            <v>44</v>
          </cell>
        </row>
        <row r="40">
          <cell r="S40">
            <v>3.4000000000000017</v>
          </cell>
          <cell r="T40">
            <v>48</v>
          </cell>
        </row>
        <row r="41">
          <cell r="S41">
            <v>3.5000000000000018</v>
          </cell>
          <cell r="T41">
            <v>37</v>
          </cell>
        </row>
        <row r="42">
          <cell r="S42">
            <v>3.6000000000000019</v>
          </cell>
          <cell r="T42">
            <v>21</v>
          </cell>
        </row>
        <row r="43">
          <cell r="S43">
            <v>3.700000000000002</v>
          </cell>
          <cell r="T43">
            <v>34</v>
          </cell>
        </row>
        <row r="44">
          <cell r="S44">
            <v>3.800000000000002</v>
          </cell>
          <cell r="T44">
            <v>30</v>
          </cell>
        </row>
        <row r="45">
          <cell r="S45">
            <v>3.9000000000000021</v>
          </cell>
          <cell r="T45">
            <v>20</v>
          </cell>
        </row>
        <row r="46">
          <cell r="S46">
            <v>4.0000000000000018</v>
          </cell>
          <cell r="T46">
            <v>26</v>
          </cell>
        </row>
        <row r="47">
          <cell r="S47">
            <v>4.1000000000000014</v>
          </cell>
          <cell r="T47">
            <v>23</v>
          </cell>
        </row>
        <row r="48">
          <cell r="S48">
            <v>4.2000000000000011</v>
          </cell>
          <cell r="T48">
            <v>20</v>
          </cell>
        </row>
        <row r="49">
          <cell r="S49">
            <v>4.3000000000000007</v>
          </cell>
          <cell r="T49">
            <v>26</v>
          </cell>
        </row>
        <row r="50">
          <cell r="S50">
            <v>4.4000000000000004</v>
          </cell>
          <cell r="T50">
            <v>15</v>
          </cell>
        </row>
        <row r="51">
          <cell r="S51">
            <v>4.5</v>
          </cell>
          <cell r="T51">
            <v>12</v>
          </cell>
        </row>
        <row r="52">
          <cell r="S52">
            <v>4.5999999999999996</v>
          </cell>
          <cell r="T52">
            <v>18</v>
          </cell>
        </row>
        <row r="53">
          <cell r="S53">
            <v>4.6999999999999993</v>
          </cell>
          <cell r="T53">
            <v>18</v>
          </cell>
        </row>
        <row r="54">
          <cell r="S54">
            <v>4.7999999999999989</v>
          </cell>
          <cell r="T54">
            <v>18</v>
          </cell>
        </row>
        <row r="55">
          <cell r="S55">
            <v>4.8999999999999986</v>
          </cell>
          <cell r="T55">
            <v>9</v>
          </cell>
        </row>
        <row r="56">
          <cell r="S56">
            <v>4.9999999999999982</v>
          </cell>
          <cell r="T56">
            <v>10</v>
          </cell>
        </row>
        <row r="57">
          <cell r="S57">
            <v>5.0999999999999979</v>
          </cell>
          <cell r="T57">
            <v>9</v>
          </cell>
        </row>
        <row r="58">
          <cell r="S58">
            <v>5.1999999999999975</v>
          </cell>
          <cell r="T58">
            <v>8</v>
          </cell>
        </row>
        <row r="59">
          <cell r="S59">
            <v>5.2999999999999972</v>
          </cell>
          <cell r="T59">
            <v>9</v>
          </cell>
        </row>
        <row r="60">
          <cell r="S60">
            <v>5.3999999999999968</v>
          </cell>
          <cell r="T60">
            <v>7</v>
          </cell>
        </row>
        <row r="61">
          <cell r="S61">
            <v>5.4999999999999964</v>
          </cell>
          <cell r="T61">
            <v>13</v>
          </cell>
        </row>
        <row r="62">
          <cell r="S62">
            <v>5.5999999999999961</v>
          </cell>
          <cell r="T62">
            <v>5</v>
          </cell>
        </row>
        <row r="63">
          <cell r="S63">
            <v>5.6999999999999957</v>
          </cell>
          <cell r="T63">
            <v>3</v>
          </cell>
        </row>
        <row r="64">
          <cell r="S64">
            <v>5.7999999999999954</v>
          </cell>
          <cell r="T64">
            <v>6</v>
          </cell>
        </row>
        <row r="65">
          <cell r="S65">
            <v>5.899999999999995</v>
          </cell>
          <cell r="T65">
            <v>9</v>
          </cell>
        </row>
        <row r="66">
          <cell r="S66">
            <v>5.9999999999999947</v>
          </cell>
          <cell r="T66">
            <v>4</v>
          </cell>
        </row>
        <row r="67">
          <cell r="S67">
            <v>6.0999999999999943</v>
          </cell>
          <cell r="T67">
            <v>6</v>
          </cell>
        </row>
        <row r="68">
          <cell r="S68">
            <v>6.199999999999994</v>
          </cell>
          <cell r="T68">
            <v>2</v>
          </cell>
        </row>
        <row r="69">
          <cell r="S69">
            <v>6.2999999999999936</v>
          </cell>
          <cell r="T69">
            <v>3</v>
          </cell>
        </row>
        <row r="70">
          <cell r="S70">
            <v>6.3999999999999932</v>
          </cell>
          <cell r="T70">
            <v>1</v>
          </cell>
        </row>
        <row r="71">
          <cell r="S71">
            <v>6.4999999999999929</v>
          </cell>
          <cell r="T71">
            <v>4</v>
          </cell>
        </row>
        <row r="72">
          <cell r="S72">
            <v>6.5999999999999925</v>
          </cell>
          <cell r="T72">
            <v>4</v>
          </cell>
        </row>
        <row r="73">
          <cell r="S73">
            <v>6.6999999999999922</v>
          </cell>
          <cell r="T73">
            <v>4</v>
          </cell>
        </row>
        <row r="74">
          <cell r="S74">
            <v>6.7999999999999918</v>
          </cell>
          <cell r="T74">
            <v>2</v>
          </cell>
        </row>
        <row r="75">
          <cell r="S75">
            <v>6.8999999999999915</v>
          </cell>
          <cell r="T75">
            <v>5</v>
          </cell>
        </row>
        <row r="76">
          <cell r="S76">
            <v>6.9999999999999911</v>
          </cell>
          <cell r="T76">
            <v>2</v>
          </cell>
        </row>
        <row r="77">
          <cell r="S77">
            <v>7.0999999999999908</v>
          </cell>
          <cell r="T77">
            <v>2</v>
          </cell>
        </row>
        <row r="78">
          <cell r="S78">
            <v>7.1999999999999904</v>
          </cell>
          <cell r="T78">
            <v>0</v>
          </cell>
        </row>
        <row r="79">
          <cell r="S79">
            <v>7.2999999999999901</v>
          </cell>
          <cell r="T79">
            <v>3</v>
          </cell>
        </row>
        <row r="80">
          <cell r="S80">
            <v>7.3999999999999897</v>
          </cell>
          <cell r="T80">
            <v>3</v>
          </cell>
        </row>
        <row r="81">
          <cell r="S81">
            <v>7.4999999999999893</v>
          </cell>
          <cell r="T81">
            <v>4</v>
          </cell>
        </row>
        <row r="82">
          <cell r="S82">
            <v>7.599999999999989</v>
          </cell>
          <cell r="T82">
            <v>1</v>
          </cell>
        </row>
        <row r="83">
          <cell r="S83">
            <v>7.6999999999999886</v>
          </cell>
          <cell r="T83">
            <v>1</v>
          </cell>
        </row>
        <row r="84">
          <cell r="S84">
            <v>7.7999999999999883</v>
          </cell>
          <cell r="T84">
            <v>2</v>
          </cell>
        </row>
        <row r="85">
          <cell r="S85">
            <v>7.8999999999999879</v>
          </cell>
          <cell r="T85">
            <v>0</v>
          </cell>
        </row>
        <row r="86">
          <cell r="S86">
            <v>7.9999999999999876</v>
          </cell>
          <cell r="T86">
            <v>1</v>
          </cell>
        </row>
        <row r="87">
          <cell r="S87" t="str">
            <v>More</v>
          </cell>
          <cell r="T87">
            <v>16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22A1C-4784-4E0E-B22B-7FD5739098ED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43</v>
      </c>
    </row>
    <row r="2" spans="1:13" x14ac:dyDescent="0.35">
      <c r="A2" t="s">
        <v>46</v>
      </c>
    </row>
    <row r="4" spans="1:13" x14ac:dyDescent="0.35">
      <c r="A4" t="s">
        <v>44</v>
      </c>
      <c r="B4" s="20">
        <v>45473</v>
      </c>
    </row>
    <row r="6" spans="1:13" x14ac:dyDescent="0.35">
      <c r="A6" s="21" t="s">
        <v>45</v>
      </c>
    </row>
    <row r="10" spans="1:13" ht="18.5" x14ac:dyDescent="0.45">
      <c r="M10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43D1-B402-4852-BFC7-735192470D69}">
  <dimension ref="A1:AM44"/>
  <sheetViews>
    <sheetView workbookViewId="0"/>
  </sheetViews>
  <sheetFormatPr defaultRowHeight="14.5" x14ac:dyDescent="0.35"/>
  <sheetData>
    <row r="1" spans="1:39" x14ac:dyDescent="0.35">
      <c r="A1" s="1" t="s">
        <v>0</v>
      </c>
    </row>
    <row r="3" spans="1:39" x14ac:dyDescent="0.35">
      <c r="A3" s="2" t="s">
        <v>1</v>
      </c>
      <c r="B3" s="2" t="s">
        <v>2</v>
      </c>
      <c r="C3" s="2" t="s">
        <v>3</v>
      </c>
      <c r="E3" t="s">
        <v>4</v>
      </c>
      <c r="O3" t="s">
        <v>5</v>
      </c>
      <c r="AC3" t="s">
        <v>5</v>
      </c>
      <c r="AI3" t="s">
        <v>6</v>
      </c>
    </row>
    <row r="4" spans="1:39" ht="15" thickBot="1" x14ac:dyDescent="0.4">
      <c r="A4" s="3">
        <v>50</v>
      </c>
      <c r="B4" s="3">
        <v>44</v>
      </c>
      <c r="C4" s="3">
        <v>16</v>
      </c>
    </row>
    <row r="5" spans="1:39" ht="15.5" thickTop="1" thickBot="1" x14ac:dyDescent="0.4">
      <c r="A5" s="3">
        <v>39</v>
      </c>
      <c r="B5" s="3">
        <v>31</v>
      </c>
      <c r="C5" s="3">
        <v>60</v>
      </c>
      <c r="E5" t="s">
        <v>7</v>
      </c>
      <c r="J5" t="s">
        <v>8</v>
      </c>
      <c r="K5">
        <v>0.05</v>
      </c>
      <c r="O5" s="4" t="s">
        <v>9</v>
      </c>
      <c r="P5" s="4" t="s">
        <v>10</v>
      </c>
      <c r="Q5" s="4" t="s">
        <v>11</v>
      </c>
      <c r="R5" s="4" t="s">
        <v>12</v>
      </c>
      <c r="S5" s="4" t="s">
        <v>13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I5" s="4" t="s">
        <v>9</v>
      </c>
      <c r="AJ5" s="4" t="s">
        <v>10</v>
      </c>
      <c r="AK5" s="4" t="s">
        <v>11</v>
      </c>
      <c r="AL5" s="4" t="s">
        <v>12</v>
      </c>
      <c r="AM5" s="4" t="s">
        <v>13</v>
      </c>
    </row>
    <row r="6" spans="1:39" ht="15" thickTop="1" x14ac:dyDescent="0.35">
      <c r="A6" s="3">
        <v>42</v>
      </c>
      <c r="B6" s="3">
        <v>50</v>
      </c>
      <c r="C6" s="3">
        <v>24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O6">
        <v>0</v>
      </c>
      <c r="P6">
        <v>0</v>
      </c>
      <c r="Q6">
        <f>P6</f>
        <v>0</v>
      </c>
      <c r="R6">
        <f>P6/P$20</f>
        <v>0</v>
      </c>
      <c r="S6">
        <f>Q6/P$20</f>
        <v>0</v>
      </c>
      <c r="AC6">
        <v>0</v>
      </c>
      <c r="AD6">
        <v>0</v>
      </c>
      <c r="AE6">
        <f>AD6</f>
        <v>0</v>
      </c>
      <c r="AF6">
        <f>AD6/AD$38</f>
        <v>0</v>
      </c>
      <c r="AG6">
        <f>AE6/AD$38</f>
        <v>0</v>
      </c>
      <c r="AI6">
        <v>0</v>
      </c>
      <c r="AJ6">
        <v>0</v>
      </c>
      <c r="AK6">
        <f>AJ6</f>
        <v>0</v>
      </c>
      <c r="AL6">
        <f>AJ6/AJ$20</f>
        <v>0</v>
      </c>
      <c r="AM6">
        <f>AK6/AJ$20</f>
        <v>0</v>
      </c>
    </row>
    <row r="7" spans="1:39" x14ac:dyDescent="0.35">
      <c r="A7" s="3">
        <v>45</v>
      </c>
      <c r="B7" s="3">
        <v>22</v>
      </c>
      <c r="C7" s="3">
        <v>19</v>
      </c>
      <c r="E7" t="str">
        <f>A3</f>
        <v>New</v>
      </c>
      <c r="F7">
        <f>COUNT(A4:A13)</f>
        <v>10</v>
      </c>
      <c r="G7">
        <f>SUM(A4:A13)</f>
        <v>430</v>
      </c>
      <c r="H7">
        <f>AVERAGE(A4:A13)</f>
        <v>43</v>
      </c>
      <c r="I7">
        <f>VAR(A4:A13)</f>
        <v>16.222222222222221</v>
      </c>
      <c r="J7">
        <f>DEVSQ(A4:A13)</f>
        <v>146</v>
      </c>
      <c r="K7">
        <f>SQRT(H14/F7)</f>
        <v>3.3526868716388143</v>
      </c>
      <c r="L7">
        <f>H7-K7*TINV(K5,F7-1)</f>
        <v>35.41569537870275</v>
      </c>
      <c r="M7">
        <f>H7+K7*TINV(K5,F7-1)</f>
        <v>50.58430462129725</v>
      </c>
      <c r="O7">
        <f>O6+0.5</f>
        <v>0.5</v>
      </c>
      <c r="P7">
        <v>3879</v>
      </c>
      <c r="Q7">
        <f>Q6+P7</f>
        <v>3879</v>
      </c>
      <c r="R7">
        <f t="shared" ref="R7:R19" si="0">P7/P$20</f>
        <v>0.38790000000000002</v>
      </c>
      <c r="S7">
        <f t="shared" ref="S7:S19" si="1">Q7/P$20</f>
        <v>0.38790000000000002</v>
      </c>
      <c r="AC7">
        <f>AC6+0.2</f>
        <v>0.2</v>
      </c>
      <c r="AD7">
        <v>357</v>
      </c>
      <c r="AE7">
        <f>AE6+AD7</f>
        <v>357</v>
      </c>
      <c r="AF7">
        <f t="shared" ref="AF7:AF37" si="2">AD7/AD$38</f>
        <v>0.17849999999999999</v>
      </c>
      <c r="AG7">
        <f t="shared" ref="AG7:AG37" si="3">AE7/AD$38</f>
        <v>0.17849999999999999</v>
      </c>
      <c r="AI7">
        <f>AI6+0.5</f>
        <v>0.5</v>
      </c>
      <c r="AJ7">
        <v>3927</v>
      </c>
      <c r="AK7">
        <f>AK6+AJ7</f>
        <v>3927</v>
      </c>
      <c r="AL7">
        <f t="shared" ref="AL7:AL19" si="4">AJ7/AJ$20</f>
        <v>0.39269999999999999</v>
      </c>
      <c r="AM7">
        <f t="shared" ref="AM7:AM19" si="5">AK7/AJ$20</f>
        <v>0.39269999999999999</v>
      </c>
    </row>
    <row r="8" spans="1:39" x14ac:dyDescent="0.35">
      <c r="A8" s="3">
        <v>38</v>
      </c>
      <c r="B8" s="3">
        <v>30</v>
      </c>
      <c r="C8" s="3">
        <v>31</v>
      </c>
      <c r="E8" t="str">
        <f>B3</f>
        <v>Old</v>
      </c>
      <c r="F8">
        <f>COUNT(B4:B13)</f>
        <v>9</v>
      </c>
      <c r="G8">
        <f>SUM(B4:B13)</f>
        <v>301</v>
      </c>
      <c r="H8">
        <f>AVERAGE(B4:B13)</f>
        <v>33.444444444444443</v>
      </c>
      <c r="I8">
        <f>VAR(B4:B13)</f>
        <v>86.527777777777828</v>
      </c>
      <c r="J8">
        <f>DEVSQ(B4:B13)</f>
        <v>692.22222222222217</v>
      </c>
      <c r="K8">
        <f>SQRT(H14/F8)</f>
        <v>3.5340422652410779</v>
      </c>
      <c r="L8">
        <f>H8-K8*TINV(K5,F8-1)</f>
        <v>25.294928366812215</v>
      </c>
      <c r="M8">
        <f>H8+K8*TINV(K5,F8-1)</f>
        <v>41.593960522076671</v>
      </c>
      <c r="O8">
        <f t="shared" ref="O8:O18" si="6">O7+0.5</f>
        <v>1</v>
      </c>
      <c r="P8">
        <v>2281</v>
      </c>
      <c r="Q8">
        <f t="shared" ref="Q8:Q19" si="7">Q7+P8</f>
        <v>6160</v>
      </c>
      <c r="R8">
        <f t="shared" si="0"/>
        <v>0.2281</v>
      </c>
      <c r="S8">
        <f t="shared" si="1"/>
        <v>0.61599999999999999</v>
      </c>
      <c r="AC8">
        <f t="shared" ref="AC8:AC36" si="8">AC7+0.2</f>
        <v>0.4</v>
      </c>
      <c r="AD8">
        <v>314</v>
      </c>
      <c r="AE8">
        <f t="shared" ref="AE8:AE37" si="9">AE7+AD8</f>
        <v>671</v>
      </c>
      <c r="AF8">
        <f t="shared" si="2"/>
        <v>0.157</v>
      </c>
      <c r="AG8">
        <f t="shared" si="3"/>
        <v>0.33550000000000002</v>
      </c>
      <c r="AI8">
        <f t="shared" ref="AI8:AI18" si="10">AI7+0.5</f>
        <v>1</v>
      </c>
      <c r="AJ8">
        <v>2310</v>
      </c>
      <c r="AK8">
        <f t="shared" ref="AK8:AK19" si="11">AK7+AJ8</f>
        <v>6237</v>
      </c>
      <c r="AL8">
        <f t="shared" si="4"/>
        <v>0.23100000000000001</v>
      </c>
      <c r="AM8">
        <f t="shared" si="5"/>
        <v>0.62370000000000003</v>
      </c>
    </row>
    <row r="9" spans="1:39" x14ac:dyDescent="0.35">
      <c r="A9" s="3">
        <v>44</v>
      </c>
      <c r="B9" s="3">
        <v>27</v>
      </c>
      <c r="C9" s="3">
        <v>37</v>
      </c>
      <c r="E9" t="str">
        <f>C3</f>
        <v>Control</v>
      </c>
      <c r="F9">
        <f>COUNT(C4:C13)</f>
        <v>8</v>
      </c>
      <c r="G9">
        <f>SUM(C4:C13)</f>
        <v>286</v>
      </c>
      <c r="H9">
        <f>AVERAGE(C4:C13)</f>
        <v>35.75</v>
      </c>
      <c r="I9">
        <f>VAR(C4:C13)</f>
        <v>265.64285714285717</v>
      </c>
      <c r="J9">
        <f>DEVSQ(C4:C13)</f>
        <v>1859.5</v>
      </c>
      <c r="K9">
        <f>SQRT(H14/F9)</f>
        <v>3.7484178761277502</v>
      </c>
      <c r="L9">
        <f>H9-K9*TINV(K5,F9-1)</f>
        <v>26.886400185004405</v>
      </c>
      <c r="M9">
        <f>H9+K9*TINV(K5,F9-1)</f>
        <v>44.613599814995595</v>
      </c>
      <c r="O9">
        <f t="shared" si="6"/>
        <v>1.5</v>
      </c>
      <c r="P9">
        <v>1402</v>
      </c>
      <c r="Q9">
        <f t="shared" si="7"/>
        <v>7562</v>
      </c>
      <c r="R9">
        <f t="shared" si="0"/>
        <v>0.14019999999999999</v>
      </c>
      <c r="S9">
        <f t="shared" si="1"/>
        <v>0.75619999999999998</v>
      </c>
      <c r="AC9">
        <f t="shared" si="8"/>
        <v>0.60000000000000009</v>
      </c>
      <c r="AD9">
        <v>245</v>
      </c>
      <c r="AE9">
        <f t="shared" si="9"/>
        <v>916</v>
      </c>
      <c r="AF9">
        <f t="shared" si="2"/>
        <v>0.1225</v>
      </c>
      <c r="AG9">
        <f t="shared" si="3"/>
        <v>0.45800000000000002</v>
      </c>
      <c r="AI9">
        <f t="shared" si="10"/>
        <v>1.5</v>
      </c>
      <c r="AJ9">
        <v>1382</v>
      </c>
      <c r="AK9">
        <f t="shared" si="11"/>
        <v>7619</v>
      </c>
      <c r="AL9">
        <f t="shared" si="4"/>
        <v>0.13819999999999999</v>
      </c>
      <c r="AM9">
        <f t="shared" si="5"/>
        <v>0.76190000000000002</v>
      </c>
    </row>
    <row r="10" spans="1:39" x14ac:dyDescent="0.35">
      <c r="A10" s="3">
        <v>40</v>
      </c>
      <c r="B10" s="3">
        <v>32</v>
      </c>
      <c r="C10" s="3">
        <v>44</v>
      </c>
      <c r="E10" s="5"/>
      <c r="F10" s="5"/>
      <c r="G10" s="5"/>
      <c r="H10" s="5"/>
      <c r="I10" s="5"/>
      <c r="J10" s="5"/>
      <c r="K10" s="5"/>
      <c r="L10" s="5"/>
      <c r="M10" s="5"/>
      <c r="O10">
        <f t="shared" si="6"/>
        <v>2</v>
      </c>
      <c r="P10">
        <v>858</v>
      </c>
      <c r="Q10">
        <f t="shared" si="7"/>
        <v>8420</v>
      </c>
      <c r="R10">
        <f t="shared" si="0"/>
        <v>8.5800000000000001E-2</v>
      </c>
      <c r="S10">
        <f t="shared" si="1"/>
        <v>0.84199999999999997</v>
      </c>
      <c r="AC10">
        <f t="shared" si="8"/>
        <v>0.8</v>
      </c>
      <c r="AD10">
        <v>168</v>
      </c>
      <c r="AE10">
        <f t="shared" si="9"/>
        <v>1084</v>
      </c>
      <c r="AF10">
        <f t="shared" si="2"/>
        <v>8.4000000000000005E-2</v>
      </c>
      <c r="AG10">
        <f t="shared" si="3"/>
        <v>0.54200000000000004</v>
      </c>
      <c r="AI10">
        <f t="shared" si="10"/>
        <v>2</v>
      </c>
      <c r="AJ10">
        <v>872</v>
      </c>
      <c r="AK10">
        <f t="shared" si="11"/>
        <v>8491</v>
      </c>
      <c r="AL10">
        <f t="shared" si="4"/>
        <v>8.72E-2</v>
      </c>
      <c r="AM10">
        <f t="shared" si="5"/>
        <v>0.84909999999999997</v>
      </c>
    </row>
    <row r="11" spans="1:39" ht="15" thickBot="1" x14ac:dyDescent="0.4">
      <c r="A11" s="3">
        <v>49</v>
      </c>
      <c r="B11" s="3">
        <v>25</v>
      </c>
      <c r="C11" s="3">
        <v>55</v>
      </c>
      <c r="E11" t="s">
        <v>23</v>
      </c>
      <c r="O11">
        <f t="shared" si="6"/>
        <v>2.5</v>
      </c>
      <c r="P11">
        <v>562</v>
      </c>
      <c r="Q11">
        <f t="shared" si="7"/>
        <v>8982</v>
      </c>
      <c r="R11">
        <f t="shared" si="0"/>
        <v>5.62E-2</v>
      </c>
      <c r="S11">
        <f t="shared" si="1"/>
        <v>0.8982</v>
      </c>
      <c r="AC11">
        <f t="shared" si="8"/>
        <v>1</v>
      </c>
      <c r="AD11">
        <v>155</v>
      </c>
      <c r="AE11">
        <f t="shared" si="9"/>
        <v>1239</v>
      </c>
      <c r="AF11">
        <f t="shared" si="2"/>
        <v>7.7499999999999999E-2</v>
      </c>
      <c r="AG11">
        <f t="shared" si="3"/>
        <v>0.61950000000000005</v>
      </c>
      <c r="AI11">
        <f t="shared" si="10"/>
        <v>2.5</v>
      </c>
      <c r="AJ11">
        <v>556</v>
      </c>
      <c r="AK11">
        <f t="shared" si="11"/>
        <v>9047</v>
      </c>
      <c r="AL11">
        <f t="shared" si="4"/>
        <v>5.5599999999999997E-2</v>
      </c>
      <c r="AM11">
        <f t="shared" si="5"/>
        <v>0.90469999999999995</v>
      </c>
    </row>
    <row r="12" spans="1:39" ht="15" thickTop="1" x14ac:dyDescent="0.35">
      <c r="A12" s="3">
        <v>42</v>
      </c>
      <c r="B12" s="3">
        <v>40</v>
      </c>
      <c r="C12" s="3"/>
      <c r="E12" s="4" t="s">
        <v>24</v>
      </c>
      <c r="F12" s="4" t="s">
        <v>19</v>
      </c>
      <c r="G12" s="4" t="s">
        <v>25</v>
      </c>
      <c r="H12" s="4" t="s">
        <v>26</v>
      </c>
      <c r="I12" s="4" t="s">
        <v>27</v>
      </c>
      <c r="J12" s="4" t="s">
        <v>28</v>
      </c>
      <c r="K12" s="4" t="s">
        <v>29</v>
      </c>
      <c r="L12" s="4" t="s">
        <v>30</v>
      </c>
      <c r="M12" s="4" t="s">
        <v>31</v>
      </c>
      <c r="O12">
        <f t="shared" si="6"/>
        <v>3</v>
      </c>
      <c r="P12">
        <v>348</v>
      </c>
      <c r="Q12">
        <f t="shared" si="7"/>
        <v>9330</v>
      </c>
      <c r="R12">
        <f t="shared" si="0"/>
        <v>3.4799999999999998E-2</v>
      </c>
      <c r="S12">
        <f t="shared" si="1"/>
        <v>0.93300000000000005</v>
      </c>
      <c r="AC12">
        <f t="shared" si="8"/>
        <v>1.2</v>
      </c>
      <c r="AD12">
        <v>130</v>
      </c>
      <c r="AE12">
        <f t="shared" si="9"/>
        <v>1369</v>
      </c>
      <c r="AF12">
        <f t="shared" si="2"/>
        <v>6.5000000000000002E-2</v>
      </c>
      <c r="AG12">
        <f t="shared" si="3"/>
        <v>0.6845</v>
      </c>
      <c r="AI12">
        <f t="shared" si="10"/>
        <v>3</v>
      </c>
      <c r="AJ12">
        <v>312</v>
      </c>
      <c r="AK12">
        <f t="shared" si="11"/>
        <v>9359</v>
      </c>
      <c r="AL12">
        <f t="shared" si="4"/>
        <v>3.1199999999999999E-2</v>
      </c>
      <c r="AM12">
        <f t="shared" si="5"/>
        <v>0.93589999999999995</v>
      </c>
    </row>
    <row r="13" spans="1:39" x14ac:dyDescent="0.35">
      <c r="A13" s="6">
        <v>41</v>
      </c>
      <c r="B13" s="6"/>
      <c r="C13" s="6"/>
      <c r="E13" t="s">
        <v>32</v>
      </c>
      <c r="F13">
        <f>F15-F14</f>
        <v>474.27777777777828</v>
      </c>
      <c r="G13">
        <f>COUNTA(E7:E9)-1</f>
        <v>2</v>
      </c>
      <c r="H13">
        <f>F13/G13</f>
        <v>237.13888888888914</v>
      </c>
      <c r="I13">
        <f>H13/H14</f>
        <v>2.1096810066105172</v>
      </c>
      <c r="J13">
        <f>FDIST(I13,G13,G14)</f>
        <v>0.14320843844209949</v>
      </c>
      <c r="K13">
        <f>F13/F15</f>
        <v>0.14952010648731973</v>
      </c>
      <c r="L13">
        <f>SQRT(DEVSQ(H7:H9)/(H14*G13))</f>
        <v>0.47032328011464403</v>
      </c>
      <c r="M13">
        <f>(F15-G15*H14)/(F15+H14)</f>
        <v>7.5955183833816359E-2</v>
      </c>
      <c r="O13">
        <f t="shared" si="6"/>
        <v>3.5</v>
      </c>
      <c r="P13">
        <v>220</v>
      </c>
      <c r="Q13">
        <f t="shared" si="7"/>
        <v>9550</v>
      </c>
      <c r="R13">
        <f t="shared" si="0"/>
        <v>2.1999999999999999E-2</v>
      </c>
      <c r="S13">
        <f t="shared" si="1"/>
        <v>0.95499999999999996</v>
      </c>
      <c r="AC13">
        <f t="shared" si="8"/>
        <v>1.4</v>
      </c>
      <c r="AD13">
        <v>109</v>
      </c>
      <c r="AE13">
        <f t="shared" si="9"/>
        <v>1478</v>
      </c>
      <c r="AF13">
        <f t="shared" si="2"/>
        <v>5.45E-2</v>
      </c>
      <c r="AG13">
        <f t="shared" si="3"/>
        <v>0.73899999999999999</v>
      </c>
      <c r="AI13">
        <f t="shared" si="10"/>
        <v>3.5</v>
      </c>
      <c r="AJ13">
        <v>213</v>
      </c>
      <c r="AK13">
        <f t="shared" si="11"/>
        <v>9572</v>
      </c>
      <c r="AL13">
        <f t="shared" si="4"/>
        <v>2.1299999999999999E-2</v>
      </c>
      <c r="AM13">
        <f t="shared" si="5"/>
        <v>0.95720000000000005</v>
      </c>
    </row>
    <row r="14" spans="1:39" x14ac:dyDescent="0.35">
      <c r="E14" t="s">
        <v>33</v>
      </c>
      <c r="F14">
        <f>SUM(J7:J9)</f>
        <v>2697.7222222222222</v>
      </c>
      <c r="G14">
        <f>G15-G13</f>
        <v>24</v>
      </c>
      <c r="H14">
        <f>F14/G14</f>
        <v>112.4050925925926</v>
      </c>
      <c r="O14">
        <f t="shared" si="6"/>
        <v>4</v>
      </c>
      <c r="P14">
        <v>141</v>
      </c>
      <c r="Q14">
        <f t="shared" si="7"/>
        <v>9691</v>
      </c>
      <c r="R14">
        <f t="shared" si="0"/>
        <v>1.41E-2</v>
      </c>
      <c r="S14">
        <f t="shared" si="1"/>
        <v>0.96909999999999996</v>
      </c>
      <c r="AC14">
        <f t="shared" si="8"/>
        <v>1.5999999999999999</v>
      </c>
      <c r="AD14">
        <v>80</v>
      </c>
      <c r="AE14">
        <f t="shared" si="9"/>
        <v>1558</v>
      </c>
      <c r="AF14">
        <f t="shared" si="2"/>
        <v>0.04</v>
      </c>
      <c r="AG14">
        <f t="shared" si="3"/>
        <v>0.77900000000000003</v>
      </c>
      <c r="AI14">
        <f t="shared" si="10"/>
        <v>4</v>
      </c>
      <c r="AJ14">
        <v>139</v>
      </c>
      <c r="AK14">
        <f t="shared" si="11"/>
        <v>9711</v>
      </c>
      <c r="AL14">
        <f t="shared" si="4"/>
        <v>1.3899999999999999E-2</v>
      </c>
      <c r="AM14">
        <f t="shared" si="5"/>
        <v>0.97109999999999996</v>
      </c>
    </row>
    <row r="15" spans="1:39" x14ac:dyDescent="0.35">
      <c r="E15" s="7" t="s">
        <v>34</v>
      </c>
      <c r="F15" s="7">
        <f>DEVSQ(A4:C13)</f>
        <v>3172.0000000000005</v>
      </c>
      <c r="G15" s="7">
        <f>COUNT(A4:C13)-1</f>
        <v>26</v>
      </c>
      <c r="H15" s="7">
        <f>F15/G15</f>
        <v>122.00000000000001</v>
      </c>
      <c r="I15" s="7"/>
      <c r="J15" s="7"/>
      <c r="K15" s="7"/>
      <c r="L15" s="7"/>
      <c r="M15" s="7"/>
      <c r="O15">
        <f t="shared" si="6"/>
        <v>4.5</v>
      </c>
      <c r="P15">
        <v>83</v>
      </c>
      <c r="Q15">
        <f t="shared" si="7"/>
        <v>9774</v>
      </c>
      <c r="R15">
        <f t="shared" si="0"/>
        <v>8.3000000000000001E-3</v>
      </c>
      <c r="S15">
        <f t="shared" si="1"/>
        <v>0.97740000000000005</v>
      </c>
      <c r="AC15">
        <f t="shared" si="8"/>
        <v>1.7999999999999998</v>
      </c>
      <c r="AD15">
        <v>60</v>
      </c>
      <c r="AE15">
        <f t="shared" si="9"/>
        <v>1618</v>
      </c>
      <c r="AF15">
        <f t="shared" si="2"/>
        <v>0.03</v>
      </c>
      <c r="AG15">
        <f t="shared" si="3"/>
        <v>0.80900000000000005</v>
      </c>
      <c r="AI15">
        <f t="shared" si="10"/>
        <v>4.5</v>
      </c>
      <c r="AJ15">
        <v>87</v>
      </c>
      <c r="AK15">
        <f t="shared" si="11"/>
        <v>9798</v>
      </c>
      <c r="AL15">
        <f t="shared" si="4"/>
        <v>8.6999999999999994E-3</v>
      </c>
      <c r="AM15">
        <f t="shared" si="5"/>
        <v>0.9798</v>
      </c>
    </row>
    <row r="16" spans="1:39" x14ac:dyDescent="0.35">
      <c r="O16">
        <f t="shared" si="6"/>
        <v>5</v>
      </c>
      <c r="P16">
        <v>72</v>
      </c>
      <c r="Q16">
        <f t="shared" si="7"/>
        <v>9846</v>
      </c>
      <c r="R16">
        <f t="shared" si="0"/>
        <v>7.1999999999999998E-3</v>
      </c>
      <c r="S16">
        <f t="shared" si="1"/>
        <v>0.98460000000000003</v>
      </c>
      <c r="AC16">
        <f t="shared" si="8"/>
        <v>1.9999999999999998</v>
      </c>
      <c r="AD16">
        <v>80</v>
      </c>
      <c r="AE16">
        <f t="shared" si="9"/>
        <v>1698</v>
      </c>
      <c r="AF16">
        <f t="shared" si="2"/>
        <v>0.04</v>
      </c>
      <c r="AG16">
        <f t="shared" si="3"/>
        <v>0.84899999999999998</v>
      </c>
      <c r="AI16">
        <f t="shared" si="10"/>
        <v>5</v>
      </c>
      <c r="AJ16">
        <v>58</v>
      </c>
      <c r="AK16">
        <f t="shared" si="11"/>
        <v>9856</v>
      </c>
      <c r="AL16">
        <f t="shared" si="4"/>
        <v>5.7999999999999996E-3</v>
      </c>
      <c r="AM16">
        <f t="shared" si="5"/>
        <v>0.98560000000000003</v>
      </c>
    </row>
    <row r="17" spans="15:39" x14ac:dyDescent="0.35">
      <c r="O17">
        <f t="shared" si="6"/>
        <v>5.5</v>
      </c>
      <c r="P17">
        <v>55</v>
      </c>
      <c r="Q17">
        <f t="shared" si="7"/>
        <v>9901</v>
      </c>
      <c r="R17">
        <f t="shared" si="0"/>
        <v>5.4999999999999997E-3</v>
      </c>
      <c r="S17">
        <f t="shared" si="1"/>
        <v>0.99009999999999998</v>
      </c>
      <c r="AC17">
        <f t="shared" si="8"/>
        <v>2.1999999999999997</v>
      </c>
      <c r="AD17">
        <v>56</v>
      </c>
      <c r="AE17">
        <f t="shared" si="9"/>
        <v>1754</v>
      </c>
      <c r="AF17">
        <f t="shared" si="2"/>
        <v>2.8000000000000001E-2</v>
      </c>
      <c r="AG17">
        <f t="shared" si="3"/>
        <v>0.877</v>
      </c>
      <c r="AI17">
        <f t="shared" si="10"/>
        <v>5.5</v>
      </c>
      <c r="AJ17">
        <v>37</v>
      </c>
      <c r="AK17">
        <f t="shared" si="11"/>
        <v>9893</v>
      </c>
      <c r="AL17">
        <f t="shared" si="4"/>
        <v>3.7000000000000002E-3</v>
      </c>
      <c r="AM17">
        <f t="shared" si="5"/>
        <v>0.98929999999999996</v>
      </c>
    </row>
    <row r="18" spans="15:39" x14ac:dyDescent="0.35">
      <c r="O18">
        <f t="shared" si="6"/>
        <v>6</v>
      </c>
      <c r="P18">
        <v>28</v>
      </c>
      <c r="Q18">
        <f t="shared" si="7"/>
        <v>9929</v>
      </c>
      <c r="R18">
        <f t="shared" si="0"/>
        <v>2.8E-3</v>
      </c>
      <c r="S18">
        <f t="shared" si="1"/>
        <v>0.9929</v>
      </c>
      <c r="AC18">
        <f t="shared" si="8"/>
        <v>2.4</v>
      </c>
      <c r="AD18">
        <v>40</v>
      </c>
      <c r="AE18">
        <f t="shared" si="9"/>
        <v>1794</v>
      </c>
      <c r="AF18">
        <f t="shared" si="2"/>
        <v>0.02</v>
      </c>
      <c r="AG18">
        <f t="shared" si="3"/>
        <v>0.89700000000000002</v>
      </c>
      <c r="AI18">
        <f t="shared" si="10"/>
        <v>6</v>
      </c>
      <c r="AJ18">
        <v>28</v>
      </c>
      <c r="AK18">
        <f t="shared" si="11"/>
        <v>9921</v>
      </c>
      <c r="AL18">
        <f t="shared" si="4"/>
        <v>2.8E-3</v>
      </c>
      <c r="AM18">
        <f t="shared" si="5"/>
        <v>0.99209999999999998</v>
      </c>
    </row>
    <row r="19" spans="15:39" x14ac:dyDescent="0.35">
      <c r="O19" s="7" t="s">
        <v>35</v>
      </c>
      <c r="P19" s="7">
        <v>71</v>
      </c>
      <c r="Q19" s="7">
        <f t="shared" si="7"/>
        <v>10000</v>
      </c>
      <c r="R19" s="7">
        <f t="shared" si="0"/>
        <v>7.1000000000000004E-3</v>
      </c>
      <c r="S19" s="7">
        <f t="shared" si="1"/>
        <v>1</v>
      </c>
      <c r="AC19">
        <f t="shared" si="8"/>
        <v>2.6</v>
      </c>
      <c r="AD19">
        <v>33</v>
      </c>
      <c r="AE19">
        <f t="shared" si="9"/>
        <v>1827</v>
      </c>
      <c r="AF19">
        <f t="shared" si="2"/>
        <v>1.6500000000000001E-2</v>
      </c>
      <c r="AG19">
        <f t="shared" si="3"/>
        <v>0.91349999999999998</v>
      </c>
      <c r="AI19" s="7" t="s">
        <v>35</v>
      </c>
      <c r="AJ19" s="7">
        <v>79</v>
      </c>
      <c r="AK19" s="7">
        <f t="shared" si="11"/>
        <v>10000</v>
      </c>
      <c r="AL19" s="7">
        <f t="shared" si="4"/>
        <v>7.9000000000000008E-3</v>
      </c>
      <c r="AM19" s="7">
        <f t="shared" si="5"/>
        <v>1</v>
      </c>
    </row>
    <row r="20" spans="15:39" x14ac:dyDescent="0.35">
      <c r="P20">
        <f>SUM(P6:P19)</f>
        <v>10000</v>
      </c>
      <c r="AC20">
        <f t="shared" si="8"/>
        <v>2.8000000000000003</v>
      </c>
      <c r="AD20">
        <v>22</v>
      </c>
      <c r="AE20">
        <f t="shared" si="9"/>
        <v>1849</v>
      </c>
      <c r="AF20">
        <f t="shared" si="2"/>
        <v>1.0999999999999999E-2</v>
      </c>
      <c r="AG20">
        <f t="shared" si="3"/>
        <v>0.92449999999999999</v>
      </c>
      <c r="AJ20">
        <f>SUM(AJ6:AJ19)</f>
        <v>10000</v>
      </c>
    </row>
    <row r="21" spans="15:39" x14ac:dyDescent="0.35">
      <c r="AC21">
        <f t="shared" si="8"/>
        <v>3.0000000000000004</v>
      </c>
      <c r="AD21">
        <v>14</v>
      </c>
      <c r="AE21">
        <f t="shared" si="9"/>
        <v>1863</v>
      </c>
      <c r="AF21">
        <f t="shared" si="2"/>
        <v>7.0000000000000001E-3</v>
      </c>
      <c r="AG21">
        <f t="shared" si="3"/>
        <v>0.93149999999999999</v>
      </c>
    </row>
    <row r="22" spans="15:39" x14ac:dyDescent="0.35">
      <c r="O22" t="s">
        <v>36</v>
      </c>
      <c r="AC22">
        <f t="shared" si="8"/>
        <v>3.2000000000000006</v>
      </c>
      <c r="AD22">
        <v>20</v>
      </c>
      <c r="AE22">
        <f t="shared" si="9"/>
        <v>1883</v>
      </c>
      <c r="AF22">
        <f t="shared" si="2"/>
        <v>0.01</v>
      </c>
      <c r="AG22">
        <f t="shared" si="3"/>
        <v>0.9415</v>
      </c>
      <c r="AI22" t="s">
        <v>36</v>
      </c>
    </row>
    <row r="23" spans="15:39" x14ac:dyDescent="0.35">
      <c r="AC23">
        <f t="shared" si="8"/>
        <v>3.4000000000000008</v>
      </c>
      <c r="AD23">
        <v>17</v>
      </c>
      <c r="AE23">
        <f t="shared" si="9"/>
        <v>1900</v>
      </c>
      <c r="AF23">
        <f t="shared" si="2"/>
        <v>8.5000000000000006E-3</v>
      </c>
      <c r="AG23">
        <f t="shared" si="3"/>
        <v>0.95</v>
      </c>
    </row>
    <row r="24" spans="15:39" x14ac:dyDescent="0.35">
      <c r="O24" t="s">
        <v>37</v>
      </c>
      <c r="P24" s="8">
        <v>0.05</v>
      </c>
      <c r="AC24">
        <f t="shared" si="8"/>
        <v>3.600000000000001</v>
      </c>
      <c r="AD24">
        <v>19</v>
      </c>
      <c r="AE24">
        <f t="shared" si="9"/>
        <v>1919</v>
      </c>
      <c r="AF24">
        <f t="shared" si="2"/>
        <v>9.4999999999999998E-3</v>
      </c>
      <c r="AG24">
        <f t="shared" si="3"/>
        <v>0.95950000000000002</v>
      </c>
      <c r="AI24" t="s">
        <v>37</v>
      </c>
      <c r="AJ24" s="8">
        <v>0.05</v>
      </c>
    </row>
    <row r="25" spans="15:39" x14ac:dyDescent="0.35">
      <c r="O25" t="s">
        <v>38</v>
      </c>
      <c r="P25" s="9">
        <v>2.1096810066105172</v>
      </c>
      <c r="AC25">
        <f t="shared" si="8"/>
        <v>3.8000000000000012</v>
      </c>
      <c r="AD25">
        <v>12</v>
      </c>
      <c r="AE25">
        <f t="shared" si="9"/>
        <v>1931</v>
      </c>
      <c r="AF25">
        <f t="shared" si="2"/>
        <v>6.0000000000000001E-3</v>
      </c>
      <c r="AG25">
        <f t="shared" si="3"/>
        <v>0.96550000000000002</v>
      </c>
      <c r="AI25" t="s">
        <v>38</v>
      </c>
      <c r="AJ25" s="9">
        <v>2.1096810066105172</v>
      </c>
    </row>
    <row r="26" spans="15:39" x14ac:dyDescent="0.35">
      <c r="O26" t="s">
        <v>39</v>
      </c>
      <c r="P26" s="10">
        <v>0.1429</v>
      </c>
      <c r="AC26">
        <f t="shared" si="8"/>
        <v>4.0000000000000009</v>
      </c>
      <c r="AD26">
        <v>6</v>
      </c>
      <c r="AE26">
        <f t="shared" si="9"/>
        <v>1937</v>
      </c>
      <c r="AF26">
        <f t="shared" si="2"/>
        <v>3.0000000000000001E-3</v>
      </c>
      <c r="AG26">
        <f t="shared" si="3"/>
        <v>0.96850000000000003</v>
      </c>
      <c r="AI26" t="s">
        <v>39</v>
      </c>
      <c r="AJ26" s="10">
        <v>0.13719999999999999</v>
      </c>
    </row>
    <row r="27" spans="15:39" x14ac:dyDescent="0.35">
      <c r="AC27">
        <f t="shared" si="8"/>
        <v>4.2000000000000011</v>
      </c>
      <c r="AD27">
        <v>8</v>
      </c>
      <c r="AE27">
        <f t="shared" si="9"/>
        <v>1945</v>
      </c>
      <c r="AF27">
        <f t="shared" si="2"/>
        <v>4.0000000000000001E-3</v>
      </c>
      <c r="AG27">
        <f t="shared" si="3"/>
        <v>0.97250000000000003</v>
      </c>
    </row>
    <row r="28" spans="15:39" x14ac:dyDescent="0.35">
      <c r="AC28">
        <f t="shared" si="8"/>
        <v>4.4000000000000012</v>
      </c>
      <c r="AD28">
        <v>9</v>
      </c>
      <c r="AE28">
        <f t="shared" si="9"/>
        <v>1954</v>
      </c>
      <c r="AF28">
        <f t="shared" si="2"/>
        <v>4.4999999999999997E-3</v>
      </c>
      <c r="AG28">
        <f t="shared" si="3"/>
        <v>0.97699999999999998</v>
      </c>
    </row>
    <row r="29" spans="15:39" x14ac:dyDescent="0.35">
      <c r="AC29">
        <f t="shared" si="8"/>
        <v>4.6000000000000014</v>
      </c>
      <c r="AD29">
        <v>8</v>
      </c>
      <c r="AE29">
        <f t="shared" si="9"/>
        <v>1962</v>
      </c>
      <c r="AF29">
        <f t="shared" si="2"/>
        <v>4.0000000000000001E-3</v>
      </c>
      <c r="AG29">
        <f t="shared" si="3"/>
        <v>0.98099999999999998</v>
      </c>
    </row>
    <row r="30" spans="15:39" x14ac:dyDescent="0.35">
      <c r="AC30">
        <f t="shared" si="8"/>
        <v>4.8000000000000016</v>
      </c>
      <c r="AD30">
        <v>4</v>
      </c>
      <c r="AE30">
        <f t="shared" si="9"/>
        <v>1966</v>
      </c>
      <c r="AF30">
        <f t="shared" si="2"/>
        <v>2E-3</v>
      </c>
      <c r="AG30">
        <f t="shared" si="3"/>
        <v>0.98299999999999998</v>
      </c>
    </row>
    <row r="31" spans="15:39" x14ac:dyDescent="0.35">
      <c r="AC31">
        <f t="shared" si="8"/>
        <v>5.0000000000000018</v>
      </c>
      <c r="AD31">
        <v>4</v>
      </c>
      <c r="AE31">
        <f t="shared" si="9"/>
        <v>1970</v>
      </c>
      <c r="AF31">
        <f t="shared" si="2"/>
        <v>2E-3</v>
      </c>
      <c r="AG31">
        <f t="shared" si="3"/>
        <v>0.98499999999999999</v>
      </c>
    </row>
    <row r="32" spans="15:39" x14ac:dyDescent="0.35">
      <c r="AC32">
        <f t="shared" si="8"/>
        <v>5.200000000000002</v>
      </c>
      <c r="AD32">
        <v>1</v>
      </c>
      <c r="AE32">
        <f t="shared" si="9"/>
        <v>1971</v>
      </c>
      <c r="AF32">
        <f t="shared" si="2"/>
        <v>5.0000000000000001E-4</v>
      </c>
      <c r="AG32">
        <f t="shared" si="3"/>
        <v>0.98550000000000004</v>
      </c>
    </row>
    <row r="33" spans="29:33" x14ac:dyDescent="0.35">
      <c r="AC33">
        <f t="shared" si="8"/>
        <v>5.4000000000000021</v>
      </c>
      <c r="AD33">
        <v>4</v>
      </c>
      <c r="AE33">
        <f t="shared" si="9"/>
        <v>1975</v>
      </c>
      <c r="AF33">
        <f t="shared" si="2"/>
        <v>2E-3</v>
      </c>
      <c r="AG33">
        <f t="shared" si="3"/>
        <v>0.98750000000000004</v>
      </c>
    </row>
    <row r="34" spans="29:33" x14ac:dyDescent="0.35">
      <c r="AC34">
        <f t="shared" si="8"/>
        <v>5.6000000000000023</v>
      </c>
      <c r="AD34">
        <v>1</v>
      </c>
      <c r="AE34">
        <f t="shared" si="9"/>
        <v>1976</v>
      </c>
      <c r="AF34">
        <f t="shared" si="2"/>
        <v>5.0000000000000001E-4</v>
      </c>
      <c r="AG34">
        <f t="shared" si="3"/>
        <v>0.98799999999999999</v>
      </c>
    </row>
    <row r="35" spans="29:33" x14ac:dyDescent="0.35">
      <c r="AC35">
        <f t="shared" si="8"/>
        <v>5.8000000000000025</v>
      </c>
      <c r="AD35">
        <v>4</v>
      </c>
      <c r="AE35">
        <f t="shared" si="9"/>
        <v>1980</v>
      </c>
      <c r="AF35">
        <f t="shared" si="2"/>
        <v>2E-3</v>
      </c>
      <c r="AG35">
        <f t="shared" si="3"/>
        <v>0.99</v>
      </c>
    </row>
    <row r="36" spans="29:33" x14ac:dyDescent="0.35">
      <c r="AC36">
        <f t="shared" si="8"/>
        <v>6.0000000000000027</v>
      </c>
      <c r="AD36">
        <v>1</v>
      </c>
      <c r="AE36">
        <f t="shared" si="9"/>
        <v>1981</v>
      </c>
      <c r="AF36">
        <f t="shared" si="2"/>
        <v>5.0000000000000001E-4</v>
      </c>
      <c r="AG36">
        <f t="shared" si="3"/>
        <v>0.99050000000000005</v>
      </c>
    </row>
    <row r="37" spans="29:33" x14ac:dyDescent="0.35">
      <c r="AC37" s="7" t="s">
        <v>35</v>
      </c>
      <c r="AD37" s="7">
        <v>19</v>
      </c>
      <c r="AE37" s="7">
        <f t="shared" si="9"/>
        <v>2000</v>
      </c>
      <c r="AF37" s="7">
        <f t="shared" si="2"/>
        <v>9.4999999999999998E-3</v>
      </c>
      <c r="AG37" s="7">
        <f t="shared" si="3"/>
        <v>1</v>
      </c>
    </row>
    <row r="38" spans="29:33" x14ac:dyDescent="0.35">
      <c r="AD38">
        <f>SUM(AD6:AD37)</f>
        <v>2000</v>
      </c>
    </row>
    <row r="40" spans="29:33" x14ac:dyDescent="0.35">
      <c r="AC40" t="s">
        <v>36</v>
      </c>
    </row>
    <row r="42" spans="29:33" x14ac:dyDescent="0.35">
      <c r="AC42" t="s">
        <v>37</v>
      </c>
      <c r="AD42" s="8">
        <v>0.05</v>
      </c>
    </row>
    <row r="43" spans="29:33" x14ac:dyDescent="0.35">
      <c r="AC43" t="s">
        <v>38</v>
      </c>
      <c r="AD43" s="9">
        <v>2.1096810066105172</v>
      </c>
    </row>
    <row r="44" spans="29:33" x14ac:dyDescent="0.35">
      <c r="AC44" t="s">
        <v>39</v>
      </c>
      <c r="AD44" s="10">
        <v>0.13750000000000001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11BC-B96E-43E6-9106-095473A82772}">
  <dimension ref="A1:AF94"/>
  <sheetViews>
    <sheetView zoomScale="97" zoomScaleNormal="97" workbookViewId="0"/>
  </sheetViews>
  <sheetFormatPr defaultRowHeight="14.5" x14ac:dyDescent="0.35"/>
  <sheetData>
    <row r="1" spans="1:29" x14ac:dyDescent="0.35">
      <c r="A1" s="1" t="s">
        <v>40</v>
      </c>
    </row>
    <row r="3" spans="1:29" x14ac:dyDescent="0.35">
      <c r="A3" s="3" t="s">
        <v>1</v>
      </c>
      <c r="B3" s="3" t="s">
        <v>2</v>
      </c>
      <c r="C3" s="3" t="s">
        <v>3</v>
      </c>
      <c r="E3" t="s">
        <v>41</v>
      </c>
      <c r="S3" t="s">
        <v>42</v>
      </c>
      <c r="Y3" t="s">
        <v>42</v>
      </c>
    </row>
    <row r="4" spans="1:29" ht="15" thickBot="1" x14ac:dyDescent="0.4">
      <c r="A4" s="11">
        <v>50</v>
      </c>
      <c r="B4" s="12">
        <v>44</v>
      </c>
      <c r="C4" s="13">
        <v>16</v>
      </c>
    </row>
    <row r="5" spans="1:29" ht="15" thickTop="1" x14ac:dyDescent="0.35">
      <c r="A5" s="14">
        <v>39</v>
      </c>
      <c r="B5" s="3">
        <v>31</v>
      </c>
      <c r="C5" s="15">
        <v>60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S5" s="4" t="s">
        <v>9</v>
      </c>
      <c r="T5" s="4" t="s">
        <v>10</v>
      </c>
      <c r="U5" s="4" t="s">
        <v>11</v>
      </c>
      <c r="V5" s="4" t="s">
        <v>12</v>
      </c>
      <c r="W5" s="4" t="s">
        <v>13</v>
      </c>
      <c r="Y5" s="4" t="s">
        <v>9</v>
      </c>
      <c r="Z5" s="4" t="s">
        <v>10</v>
      </c>
      <c r="AA5" s="4" t="s">
        <v>11</v>
      </c>
      <c r="AB5" s="4" t="s">
        <v>12</v>
      </c>
      <c r="AC5" s="4" t="s">
        <v>13</v>
      </c>
    </row>
    <row r="6" spans="1:29" x14ac:dyDescent="0.35">
      <c r="A6" s="14">
        <v>42</v>
      </c>
      <c r="B6" s="3">
        <v>50</v>
      </c>
      <c r="C6" s="15">
        <v>24</v>
      </c>
      <c r="E6">
        <v>0</v>
      </c>
      <c r="F6">
        <v>0</v>
      </c>
      <c r="G6">
        <f>F6</f>
        <v>0</v>
      </c>
      <c r="H6">
        <f>F6/F$38</f>
        <v>0</v>
      </c>
      <c r="I6">
        <f>G6/F$38</f>
        <v>0</v>
      </c>
      <c r="S6">
        <v>0</v>
      </c>
      <c r="T6">
        <v>0</v>
      </c>
      <c r="U6">
        <f>T6</f>
        <v>0</v>
      </c>
      <c r="V6">
        <f>T6/T$88</f>
        <v>0</v>
      </c>
      <c r="W6">
        <f>U6/T$88</f>
        <v>0</v>
      </c>
      <c r="Y6" s="16">
        <v>0</v>
      </c>
      <c r="Z6">
        <v>0</v>
      </c>
      <c r="AA6">
        <f>Z6</f>
        <v>0</v>
      </c>
      <c r="AB6">
        <f>Z6/Z$28</f>
        <v>0</v>
      </c>
      <c r="AC6">
        <f>AA6/Z$28</f>
        <v>0</v>
      </c>
    </row>
    <row r="7" spans="1:29" x14ac:dyDescent="0.35">
      <c r="A7" s="14">
        <v>45</v>
      </c>
      <c r="B7" s="3">
        <v>22</v>
      </c>
      <c r="C7" s="15">
        <v>19</v>
      </c>
      <c r="E7">
        <f>E6+0.2</f>
        <v>0.2</v>
      </c>
      <c r="F7">
        <v>1752</v>
      </c>
      <c r="G7">
        <f>G6+F7</f>
        <v>1752</v>
      </c>
      <c r="H7">
        <f t="shared" ref="H7:H37" si="0">F7/F$38</f>
        <v>0.17519999999999999</v>
      </c>
      <c r="I7">
        <f t="shared" ref="I7:I37" si="1">G7/F$38</f>
        <v>0.17519999999999999</v>
      </c>
      <c r="S7">
        <f>S6+0.1</f>
        <v>0.1</v>
      </c>
      <c r="T7">
        <v>960</v>
      </c>
      <c r="U7">
        <f>U6+T7</f>
        <v>960</v>
      </c>
      <c r="V7">
        <f t="shared" ref="V7:V70" si="2">T7/T$88</f>
        <v>9.6000000000000002E-2</v>
      </c>
      <c r="W7">
        <f t="shared" ref="W7:W70" si="3">U7/T$88</f>
        <v>9.6000000000000002E-2</v>
      </c>
      <c r="Y7" s="16">
        <f>Y6+0.25</f>
        <v>0.25</v>
      </c>
      <c r="Z7">
        <v>2180</v>
      </c>
      <c r="AA7">
        <f>AA6+Z7</f>
        <v>2180</v>
      </c>
      <c r="AB7">
        <f t="shared" ref="AB7:AB27" si="4">Z7/Z$28</f>
        <v>0.218</v>
      </c>
      <c r="AC7">
        <f t="shared" ref="AC7:AC27" si="5">AA7/Z$28</f>
        <v>0.218</v>
      </c>
    </row>
    <row r="8" spans="1:29" x14ac:dyDescent="0.35">
      <c r="A8" s="14">
        <v>38</v>
      </c>
      <c r="B8" s="3">
        <v>30</v>
      </c>
      <c r="C8" s="15">
        <v>31</v>
      </c>
      <c r="E8">
        <f t="shared" ref="E8:E36" si="6">E7+0.2</f>
        <v>0.4</v>
      </c>
      <c r="F8">
        <v>1463</v>
      </c>
      <c r="G8">
        <f t="shared" ref="G8:G37" si="7">G7+F8</f>
        <v>3215</v>
      </c>
      <c r="H8">
        <f t="shared" si="0"/>
        <v>0.14630000000000001</v>
      </c>
      <c r="I8">
        <f t="shared" si="1"/>
        <v>0.32150000000000001</v>
      </c>
      <c r="S8">
        <f t="shared" ref="S8:S71" si="8">S7+0.1</f>
        <v>0.2</v>
      </c>
      <c r="T8">
        <v>821</v>
      </c>
      <c r="U8">
        <f t="shared" ref="U8:U71" si="9">U7+T8</f>
        <v>1781</v>
      </c>
      <c r="V8">
        <f t="shared" si="2"/>
        <v>8.2100000000000006E-2</v>
      </c>
      <c r="W8">
        <f t="shared" si="3"/>
        <v>0.17810000000000001</v>
      </c>
      <c r="Y8" s="16">
        <f t="shared" ref="Y8:Y26" si="10">Y7+0.25</f>
        <v>0.5</v>
      </c>
      <c r="Z8">
        <v>1635</v>
      </c>
      <c r="AA8">
        <f t="shared" ref="AA8:AA27" si="11">AA7+Z8</f>
        <v>3815</v>
      </c>
      <c r="AB8">
        <f t="shared" si="4"/>
        <v>0.16350000000000001</v>
      </c>
      <c r="AC8">
        <f t="shared" si="5"/>
        <v>0.38150000000000001</v>
      </c>
    </row>
    <row r="9" spans="1:29" x14ac:dyDescent="0.35">
      <c r="A9" s="14">
        <v>44</v>
      </c>
      <c r="B9" s="3">
        <v>27</v>
      </c>
      <c r="C9" s="15">
        <v>37</v>
      </c>
      <c r="E9">
        <f t="shared" si="6"/>
        <v>0.60000000000000009</v>
      </c>
      <c r="F9">
        <v>1188</v>
      </c>
      <c r="G9">
        <f t="shared" si="7"/>
        <v>4403</v>
      </c>
      <c r="H9">
        <f t="shared" si="0"/>
        <v>0.1188</v>
      </c>
      <c r="I9">
        <f t="shared" si="1"/>
        <v>0.44030000000000002</v>
      </c>
      <c r="S9">
        <f t="shared" si="8"/>
        <v>0.30000000000000004</v>
      </c>
      <c r="T9">
        <v>765</v>
      </c>
      <c r="U9">
        <f t="shared" si="9"/>
        <v>2546</v>
      </c>
      <c r="V9">
        <f t="shared" si="2"/>
        <v>7.6499999999999999E-2</v>
      </c>
      <c r="W9">
        <f t="shared" si="3"/>
        <v>0.25459999999999999</v>
      </c>
      <c r="Y9" s="16">
        <f t="shared" si="10"/>
        <v>0.75</v>
      </c>
      <c r="Z9">
        <v>1252</v>
      </c>
      <c r="AA9">
        <f t="shared" si="11"/>
        <v>5067</v>
      </c>
      <c r="AB9">
        <f t="shared" si="4"/>
        <v>0.12520000000000001</v>
      </c>
      <c r="AC9">
        <f t="shared" si="5"/>
        <v>0.50670000000000004</v>
      </c>
    </row>
    <row r="10" spans="1:29" x14ac:dyDescent="0.35">
      <c r="A10" s="14">
        <v>40</v>
      </c>
      <c r="B10" s="3">
        <v>32</v>
      </c>
      <c r="C10" s="15">
        <v>44</v>
      </c>
      <c r="E10">
        <f t="shared" si="6"/>
        <v>0.8</v>
      </c>
      <c r="F10">
        <v>964</v>
      </c>
      <c r="G10">
        <f t="shared" si="7"/>
        <v>5367</v>
      </c>
      <c r="H10">
        <f t="shared" si="0"/>
        <v>9.64E-2</v>
      </c>
      <c r="I10">
        <f t="shared" si="1"/>
        <v>0.53669999999999995</v>
      </c>
      <c r="S10">
        <f t="shared" si="8"/>
        <v>0.4</v>
      </c>
      <c r="T10">
        <v>672</v>
      </c>
      <c r="U10">
        <f t="shared" si="9"/>
        <v>3218</v>
      </c>
      <c r="V10">
        <f t="shared" si="2"/>
        <v>6.7199999999999996E-2</v>
      </c>
      <c r="W10">
        <f t="shared" si="3"/>
        <v>0.32179999999999997</v>
      </c>
      <c r="Y10" s="16">
        <f t="shared" si="10"/>
        <v>1</v>
      </c>
      <c r="Z10">
        <v>1058</v>
      </c>
      <c r="AA10">
        <f t="shared" si="11"/>
        <v>6125</v>
      </c>
      <c r="AB10">
        <f t="shared" si="4"/>
        <v>0.10580000000000001</v>
      </c>
      <c r="AC10">
        <f t="shared" si="5"/>
        <v>0.61250000000000004</v>
      </c>
    </row>
    <row r="11" spans="1:29" x14ac:dyDescent="0.35">
      <c r="A11" s="14">
        <v>49</v>
      </c>
      <c r="B11" s="3">
        <v>25</v>
      </c>
      <c r="C11" s="15">
        <v>55</v>
      </c>
      <c r="E11">
        <f t="shared" si="6"/>
        <v>1</v>
      </c>
      <c r="F11">
        <v>806</v>
      </c>
      <c r="G11">
        <f t="shared" si="7"/>
        <v>6173</v>
      </c>
      <c r="H11">
        <f t="shared" si="0"/>
        <v>8.0600000000000005E-2</v>
      </c>
      <c r="I11">
        <f t="shared" si="1"/>
        <v>0.61729999999999996</v>
      </c>
      <c r="S11">
        <f t="shared" si="8"/>
        <v>0.5</v>
      </c>
      <c r="T11">
        <v>613</v>
      </c>
      <c r="U11">
        <f t="shared" si="9"/>
        <v>3831</v>
      </c>
      <c r="V11">
        <f t="shared" si="2"/>
        <v>6.13E-2</v>
      </c>
      <c r="W11">
        <f t="shared" si="3"/>
        <v>0.3831</v>
      </c>
      <c r="Y11" s="16">
        <f t="shared" si="10"/>
        <v>1.25</v>
      </c>
      <c r="Z11">
        <v>748</v>
      </c>
      <c r="AA11">
        <f t="shared" si="11"/>
        <v>6873</v>
      </c>
      <c r="AB11">
        <f t="shared" si="4"/>
        <v>7.4800000000000005E-2</v>
      </c>
      <c r="AC11">
        <f t="shared" si="5"/>
        <v>0.68730000000000002</v>
      </c>
    </row>
    <row r="12" spans="1:29" x14ac:dyDescent="0.35">
      <c r="A12" s="14">
        <v>42</v>
      </c>
      <c r="B12" s="3">
        <v>40</v>
      </c>
      <c r="C12" s="15"/>
      <c r="E12">
        <f t="shared" si="6"/>
        <v>1.2</v>
      </c>
      <c r="F12">
        <v>665</v>
      </c>
      <c r="G12">
        <f t="shared" si="7"/>
        <v>6838</v>
      </c>
      <c r="H12">
        <f t="shared" si="0"/>
        <v>6.6500000000000004E-2</v>
      </c>
      <c r="I12">
        <f t="shared" si="1"/>
        <v>0.68379999999999996</v>
      </c>
      <c r="S12">
        <f t="shared" si="8"/>
        <v>0.6</v>
      </c>
      <c r="T12">
        <v>566</v>
      </c>
      <c r="U12">
        <f t="shared" si="9"/>
        <v>4397</v>
      </c>
      <c r="V12">
        <f t="shared" si="2"/>
        <v>5.6599999999999998E-2</v>
      </c>
      <c r="W12">
        <f t="shared" si="3"/>
        <v>0.43969999999999998</v>
      </c>
      <c r="Y12" s="16">
        <f t="shared" si="10"/>
        <v>1.5</v>
      </c>
      <c r="Z12">
        <v>604</v>
      </c>
      <c r="AA12">
        <f t="shared" si="11"/>
        <v>7477</v>
      </c>
      <c r="AB12">
        <f t="shared" si="4"/>
        <v>6.0400000000000002E-2</v>
      </c>
      <c r="AC12">
        <f t="shared" si="5"/>
        <v>0.74770000000000003</v>
      </c>
    </row>
    <row r="13" spans="1:29" x14ac:dyDescent="0.35">
      <c r="A13" s="17">
        <v>41</v>
      </c>
      <c r="B13" s="6"/>
      <c r="C13" s="18"/>
      <c r="E13">
        <f t="shared" si="6"/>
        <v>1.4</v>
      </c>
      <c r="F13">
        <v>523</v>
      </c>
      <c r="G13">
        <f t="shared" si="7"/>
        <v>7361</v>
      </c>
      <c r="H13">
        <f t="shared" si="0"/>
        <v>5.2299999999999999E-2</v>
      </c>
      <c r="I13">
        <f t="shared" si="1"/>
        <v>0.73609999999999998</v>
      </c>
      <c r="S13">
        <f t="shared" si="8"/>
        <v>0.7</v>
      </c>
      <c r="T13">
        <v>475</v>
      </c>
      <c r="U13">
        <f t="shared" si="9"/>
        <v>4872</v>
      </c>
      <c r="V13">
        <f t="shared" si="2"/>
        <v>4.7500000000000001E-2</v>
      </c>
      <c r="W13">
        <f t="shared" si="3"/>
        <v>0.48720000000000002</v>
      </c>
      <c r="Y13" s="16">
        <f t="shared" si="10"/>
        <v>1.75</v>
      </c>
      <c r="Z13">
        <v>482</v>
      </c>
      <c r="AA13">
        <f t="shared" si="11"/>
        <v>7959</v>
      </c>
      <c r="AB13">
        <f t="shared" si="4"/>
        <v>4.82E-2</v>
      </c>
      <c r="AC13">
        <f t="shared" si="5"/>
        <v>0.79590000000000005</v>
      </c>
    </row>
    <row r="14" spans="1:29" x14ac:dyDescent="0.35">
      <c r="E14">
        <f t="shared" si="6"/>
        <v>1.5999999999999999</v>
      </c>
      <c r="F14">
        <v>474</v>
      </c>
      <c r="G14">
        <f t="shared" si="7"/>
        <v>7835</v>
      </c>
      <c r="H14">
        <f t="shared" si="0"/>
        <v>4.7399999999999998E-2</v>
      </c>
      <c r="I14">
        <f t="shared" si="1"/>
        <v>0.78349999999999997</v>
      </c>
      <c r="S14">
        <f t="shared" si="8"/>
        <v>0.79999999999999993</v>
      </c>
      <c r="T14">
        <v>464</v>
      </c>
      <c r="U14">
        <f t="shared" si="9"/>
        <v>5336</v>
      </c>
      <c r="V14">
        <f t="shared" si="2"/>
        <v>4.6399999999999997E-2</v>
      </c>
      <c r="W14">
        <f t="shared" si="3"/>
        <v>0.53359999999999996</v>
      </c>
      <c r="Y14" s="16">
        <f t="shared" si="10"/>
        <v>2</v>
      </c>
      <c r="Z14">
        <v>394</v>
      </c>
      <c r="AA14">
        <f t="shared" si="11"/>
        <v>8353</v>
      </c>
      <c r="AB14">
        <f t="shared" si="4"/>
        <v>3.9399999999999998E-2</v>
      </c>
      <c r="AC14">
        <f t="shared" si="5"/>
        <v>0.83530000000000004</v>
      </c>
    </row>
    <row r="15" spans="1:29" x14ac:dyDescent="0.35">
      <c r="E15">
        <f t="shared" si="6"/>
        <v>1.7999999999999998</v>
      </c>
      <c r="F15">
        <v>363</v>
      </c>
      <c r="G15">
        <f t="shared" si="7"/>
        <v>8198</v>
      </c>
      <c r="H15">
        <f t="shared" si="0"/>
        <v>3.6299999999999999E-2</v>
      </c>
      <c r="I15">
        <f t="shared" si="1"/>
        <v>0.81979999999999997</v>
      </c>
      <c r="S15">
        <f t="shared" si="8"/>
        <v>0.89999999999999991</v>
      </c>
      <c r="T15">
        <v>431</v>
      </c>
      <c r="U15">
        <f t="shared" si="9"/>
        <v>5767</v>
      </c>
      <c r="V15">
        <f t="shared" si="2"/>
        <v>4.3099999999999999E-2</v>
      </c>
      <c r="W15">
        <f t="shared" si="3"/>
        <v>0.57669999999999999</v>
      </c>
      <c r="Y15" s="16">
        <f t="shared" si="10"/>
        <v>2.25</v>
      </c>
      <c r="Z15">
        <v>335</v>
      </c>
      <c r="AA15">
        <f t="shared" si="11"/>
        <v>8688</v>
      </c>
      <c r="AB15">
        <f t="shared" si="4"/>
        <v>3.3500000000000002E-2</v>
      </c>
      <c r="AC15">
        <f t="shared" si="5"/>
        <v>0.86880000000000002</v>
      </c>
    </row>
    <row r="16" spans="1:29" x14ac:dyDescent="0.35">
      <c r="E16">
        <f t="shared" si="6"/>
        <v>1.9999999999999998</v>
      </c>
      <c r="F16">
        <v>296</v>
      </c>
      <c r="G16">
        <f t="shared" si="7"/>
        <v>8494</v>
      </c>
      <c r="H16">
        <f t="shared" si="0"/>
        <v>2.9600000000000001E-2</v>
      </c>
      <c r="I16">
        <f t="shared" si="1"/>
        <v>0.84940000000000004</v>
      </c>
      <c r="S16">
        <f t="shared" si="8"/>
        <v>0.99999999999999989</v>
      </c>
      <c r="T16">
        <v>381</v>
      </c>
      <c r="U16">
        <f t="shared" si="9"/>
        <v>6148</v>
      </c>
      <c r="V16">
        <f t="shared" si="2"/>
        <v>3.8100000000000002E-2</v>
      </c>
      <c r="W16">
        <f t="shared" si="3"/>
        <v>0.61480000000000001</v>
      </c>
      <c r="Y16" s="16">
        <f t="shared" si="10"/>
        <v>2.5</v>
      </c>
      <c r="Z16">
        <v>273</v>
      </c>
      <c r="AA16">
        <f t="shared" si="11"/>
        <v>8961</v>
      </c>
      <c r="AB16">
        <f t="shared" si="4"/>
        <v>2.7300000000000001E-2</v>
      </c>
      <c r="AC16">
        <f t="shared" si="5"/>
        <v>0.89610000000000001</v>
      </c>
    </row>
    <row r="17" spans="5:32" x14ac:dyDescent="0.35">
      <c r="E17">
        <f t="shared" si="6"/>
        <v>2.1999999999999997</v>
      </c>
      <c r="F17">
        <v>240</v>
      </c>
      <c r="G17">
        <f t="shared" si="7"/>
        <v>8734</v>
      </c>
      <c r="H17">
        <f t="shared" si="0"/>
        <v>2.4E-2</v>
      </c>
      <c r="I17">
        <f t="shared" si="1"/>
        <v>0.87339999999999995</v>
      </c>
      <c r="S17">
        <f t="shared" si="8"/>
        <v>1.0999999999999999</v>
      </c>
      <c r="T17">
        <v>342</v>
      </c>
      <c r="U17">
        <f t="shared" si="9"/>
        <v>6490</v>
      </c>
      <c r="V17">
        <f t="shared" si="2"/>
        <v>3.4200000000000001E-2</v>
      </c>
      <c r="W17">
        <f t="shared" si="3"/>
        <v>0.64900000000000002</v>
      </c>
      <c r="Y17" s="16">
        <f t="shared" si="10"/>
        <v>2.75</v>
      </c>
      <c r="Z17">
        <v>211</v>
      </c>
      <c r="AA17">
        <f t="shared" si="11"/>
        <v>9172</v>
      </c>
      <c r="AB17">
        <f t="shared" si="4"/>
        <v>2.1100000000000001E-2</v>
      </c>
      <c r="AC17">
        <f t="shared" si="5"/>
        <v>0.91720000000000002</v>
      </c>
    </row>
    <row r="18" spans="5:32" x14ac:dyDescent="0.35">
      <c r="E18">
        <f t="shared" si="6"/>
        <v>2.4</v>
      </c>
      <c r="F18">
        <v>186</v>
      </c>
      <c r="G18">
        <f t="shared" si="7"/>
        <v>8920</v>
      </c>
      <c r="H18">
        <f t="shared" si="0"/>
        <v>1.8599999999999998E-2</v>
      </c>
      <c r="I18">
        <f t="shared" si="1"/>
        <v>0.89200000000000002</v>
      </c>
      <c r="S18">
        <f t="shared" si="8"/>
        <v>1.2</v>
      </c>
      <c r="T18">
        <v>319</v>
      </c>
      <c r="U18">
        <f t="shared" si="9"/>
        <v>6809</v>
      </c>
      <c r="V18">
        <f t="shared" si="2"/>
        <v>3.1899999999999998E-2</v>
      </c>
      <c r="W18">
        <f t="shared" si="3"/>
        <v>0.68089999999999995</v>
      </c>
      <c r="Y18" s="16">
        <f t="shared" si="10"/>
        <v>3</v>
      </c>
      <c r="Z18">
        <v>147</v>
      </c>
      <c r="AA18">
        <f t="shared" si="11"/>
        <v>9319</v>
      </c>
      <c r="AB18">
        <f t="shared" si="4"/>
        <v>1.47E-2</v>
      </c>
      <c r="AC18">
        <f t="shared" si="5"/>
        <v>0.93189999999999995</v>
      </c>
    </row>
    <row r="19" spans="5:32" x14ac:dyDescent="0.35">
      <c r="E19">
        <f t="shared" si="6"/>
        <v>2.6</v>
      </c>
      <c r="F19">
        <v>181</v>
      </c>
      <c r="G19">
        <f t="shared" si="7"/>
        <v>9101</v>
      </c>
      <c r="H19">
        <f t="shared" si="0"/>
        <v>1.8100000000000002E-2</v>
      </c>
      <c r="I19">
        <f t="shared" si="1"/>
        <v>0.91010000000000002</v>
      </c>
      <c r="S19">
        <f t="shared" si="8"/>
        <v>1.3</v>
      </c>
      <c r="T19">
        <v>256</v>
      </c>
      <c r="U19">
        <f t="shared" si="9"/>
        <v>7065</v>
      </c>
      <c r="V19">
        <f t="shared" si="2"/>
        <v>2.5600000000000001E-2</v>
      </c>
      <c r="W19">
        <f t="shared" si="3"/>
        <v>0.70650000000000002</v>
      </c>
      <c r="Y19" s="16">
        <f t="shared" si="10"/>
        <v>3.25</v>
      </c>
      <c r="Z19">
        <v>119</v>
      </c>
      <c r="AA19">
        <f t="shared" si="11"/>
        <v>9438</v>
      </c>
      <c r="AB19">
        <f t="shared" si="4"/>
        <v>1.1900000000000001E-2</v>
      </c>
      <c r="AC19">
        <f t="shared" si="5"/>
        <v>0.94379999999999997</v>
      </c>
    </row>
    <row r="20" spans="5:32" x14ac:dyDescent="0.35">
      <c r="E20">
        <f t="shared" si="6"/>
        <v>2.8000000000000003</v>
      </c>
      <c r="F20">
        <v>162</v>
      </c>
      <c r="G20">
        <f t="shared" si="7"/>
        <v>9263</v>
      </c>
      <c r="H20">
        <f t="shared" si="0"/>
        <v>1.6199999999999999E-2</v>
      </c>
      <c r="I20">
        <f t="shared" si="1"/>
        <v>0.92630000000000001</v>
      </c>
      <c r="S20">
        <f t="shared" si="8"/>
        <v>1.4000000000000001</v>
      </c>
      <c r="T20">
        <v>247</v>
      </c>
      <c r="U20">
        <f t="shared" si="9"/>
        <v>7312</v>
      </c>
      <c r="V20">
        <f t="shared" si="2"/>
        <v>2.47E-2</v>
      </c>
      <c r="W20">
        <f t="shared" si="3"/>
        <v>0.73119999999999996</v>
      </c>
      <c r="Y20" s="16">
        <f t="shared" si="10"/>
        <v>3.5</v>
      </c>
      <c r="Z20">
        <v>105</v>
      </c>
      <c r="AA20">
        <f t="shared" si="11"/>
        <v>9543</v>
      </c>
      <c r="AB20">
        <f t="shared" si="4"/>
        <v>1.0500000000000001E-2</v>
      </c>
      <c r="AC20">
        <f t="shared" si="5"/>
        <v>0.95430000000000004</v>
      </c>
    </row>
    <row r="21" spans="5:32" x14ac:dyDescent="0.35">
      <c r="E21">
        <f t="shared" si="6"/>
        <v>3.0000000000000004</v>
      </c>
      <c r="F21">
        <v>117</v>
      </c>
      <c r="G21">
        <f t="shared" si="7"/>
        <v>9380</v>
      </c>
      <c r="H21">
        <f t="shared" si="0"/>
        <v>1.17E-2</v>
      </c>
      <c r="I21">
        <f t="shared" si="1"/>
        <v>0.93799999999999994</v>
      </c>
      <c r="S21">
        <f t="shared" si="8"/>
        <v>1.5000000000000002</v>
      </c>
      <c r="T21">
        <v>235</v>
      </c>
      <c r="U21">
        <f t="shared" si="9"/>
        <v>7547</v>
      </c>
      <c r="V21">
        <f t="shared" si="2"/>
        <v>2.35E-2</v>
      </c>
      <c r="W21">
        <f t="shared" si="3"/>
        <v>0.75470000000000004</v>
      </c>
      <c r="Y21" s="16">
        <f t="shared" si="10"/>
        <v>3.75</v>
      </c>
      <c r="Z21">
        <v>88</v>
      </c>
      <c r="AA21">
        <f t="shared" si="11"/>
        <v>9631</v>
      </c>
      <c r="AB21">
        <f t="shared" si="4"/>
        <v>8.8000000000000005E-3</v>
      </c>
      <c r="AC21">
        <f t="shared" si="5"/>
        <v>0.96309999999999996</v>
      </c>
      <c r="AE21" t="s">
        <v>36</v>
      </c>
    </row>
    <row r="22" spans="5:32" x14ac:dyDescent="0.35">
      <c r="E22">
        <f t="shared" si="6"/>
        <v>3.2000000000000006</v>
      </c>
      <c r="F22">
        <v>95</v>
      </c>
      <c r="G22">
        <f t="shared" si="7"/>
        <v>9475</v>
      </c>
      <c r="H22">
        <f t="shared" si="0"/>
        <v>9.4999999999999998E-3</v>
      </c>
      <c r="I22">
        <f t="shared" si="1"/>
        <v>0.94750000000000001</v>
      </c>
      <c r="S22">
        <f t="shared" si="8"/>
        <v>1.6000000000000003</v>
      </c>
      <c r="T22">
        <v>243</v>
      </c>
      <c r="U22">
        <f t="shared" si="9"/>
        <v>7790</v>
      </c>
      <c r="V22">
        <f t="shared" si="2"/>
        <v>2.4299999999999999E-2</v>
      </c>
      <c r="W22">
        <f t="shared" si="3"/>
        <v>0.77900000000000003</v>
      </c>
      <c r="Y22" s="16">
        <f t="shared" si="10"/>
        <v>4</v>
      </c>
      <c r="Z22">
        <v>67</v>
      </c>
      <c r="AA22">
        <f t="shared" si="11"/>
        <v>9698</v>
      </c>
      <c r="AB22">
        <f t="shared" si="4"/>
        <v>6.7000000000000002E-3</v>
      </c>
      <c r="AC22">
        <f t="shared" si="5"/>
        <v>0.9698</v>
      </c>
    </row>
    <row r="23" spans="5:32" x14ac:dyDescent="0.35">
      <c r="E23">
        <f t="shared" si="6"/>
        <v>3.4000000000000008</v>
      </c>
      <c r="F23">
        <v>79</v>
      </c>
      <c r="G23">
        <f t="shared" si="7"/>
        <v>9554</v>
      </c>
      <c r="H23">
        <f t="shared" si="0"/>
        <v>7.9000000000000008E-3</v>
      </c>
      <c r="I23">
        <f t="shared" si="1"/>
        <v>0.95540000000000003</v>
      </c>
      <c r="S23">
        <f t="shared" si="8"/>
        <v>1.7000000000000004</v>
      </c>
      <c r="T23">
        <v>190</v>
      </c>
      <c r="U23">
        <f t="shared" si="9"/>
        <v>7980</v>
      </c>
      <c r="V23">
        <f t="shared" si="2"/>
        <v>1.9E-2</v>
      </c>
      <c r="W23">
        <f t="shared" si="3"/>
        <v>0.79800000000000004</v>
      </c>
      <c r="Y23" s="16">
        <f t="shared" si="10"/>
        <v>4.25</v>
      </c>
      <c r="Z23">
        <v>54</v>
      </c>
      <c r="AA23">
        <f t="shared" si="11"/>
        <v>9752</v>
      </c>
      <c r="AB23">
        <f t="shared" si="4"/>
        <v>5.4000000000000003E-3</v>
      </c>
      <c r="AC23">
        <f t="shared" si="5"/>
        <v>0.97519999999999996</v>
      </c>
      <c r="AE23" t="s">
        <v>37</v>
      </c>
      <c r="AF23" s="19">
        <v>0.05</v>
      </c>
    </row>
    <row r="24" spans="5:32" x14ac:dyDescent="0.35">
      <c r="E24">
        <f t="shared" si="6"/>
        <v>3.600000000000001</v>
      </c>
      <c r="F24">
        <v>60</v>
      </c>
      <c r="G24">
        <f t="shared" si="7"/>
        <v>9614</v>
      </c>
      <c r="H24">
        <f t="shared" si="0"/>
        <v>6.0000000000000001E-3</v>
      </c>
      <c r="I24">
        <f t="shared" si="1"/>
        <v>0.96140000000000003</v>
      </c>
      <c r="S24">
        <f t="shared" si="8"/>
        <v>1.8000000000000005</v>
      </c>
      <c r="T24">
        <v>193</v>
      </c>
      <c r="U24">
        <f t="shared" si="9"/>
        <v>8173</v>
      </c>
      <c r="V24">
        <f t="shared" si="2"/>
        <v>1.9300000000000001E-2</v>
      </c>
      <c r="W24">
        <f t="shared" si="3"/>
        <v>0.81730000000000003</v>
      </c>
      <c r="Y24" s="16">
        <f t="shared" si="10"/>
        <v>4.5</v>
      </c>
      <c r="Z24">
        <v>47</v>
      </c>
      <c r="AA24">
        <f t="shared" si="11"/>
        <v>9799</v>
      </c>
      <c r="AB24">
        <f t="shared" si="4"/>
        <v>4.7000000000000002E-3</v>
      </c>
      <c r="AC24">
        <f t="shared" si="5"/>
        <v>0.97989999999999999</v>
      </c>
      <c r="AE24" t="s">
        <v>38</v>
      </c>
      <c r="AF24" s="9">
        <v>2.1096810066105172</v>
      </c>
    </row>
    <row r="25" spans="5:32" x14ac:dyDescent="0.35">
      <c r="E25">
        <f t="shared" si="6"/>
        <v>3.8000000000000012</v>
      </c>
      <c r="F25">
        <v>68</v>
      </c>
      <c r="G25">
        <f t="shared" si="7"/>
        <v>9682</v>
      </c>
      <c r="H25">
        <f t="shared" si="0"/>
        <v>6.7999999999999996E-3</v>
      </c>
      <c r="I25">
        <f t="shared" si="1"/>
        <v>0.96819999999999995</v>
      </c>
      <c r="S25">
        <f t="shared" si="8"/>
        <v>1.9000000000000006</v>
      </c>
      <c r="T25">
        <v>132</v>
      </c>
      <c r="U25">
        <f t="shared" si="9"/>
        <v>8305</v>
      </c>
      <c r="V25">
        <f t="shared" si="2"/>
        <v>1.32E-2</v>
      </c>
      <c r="W25">
        <f t="shared" si="3"/>
        <v>0.83050000000000002</v>
      </c>
      <c r="Y25" s="16">
        <f t="shared" si="10"/>
        <v>4.75</v>
      </c>
      <c r="Z25">
        <v>27</v>
      </c>
      <c r="AA25">
        <f t="shared" si="11"/>
        <v>9826</v>
      </c>
      <c r="AB25">
        <f t="shared" si="4"/>
        <v>2.7000000000000001E-3</v>
      </c>
      <c r="AC25">
        <f t="shared" si="5"/>
        <v>0.98260000000000003</v>
      </c>
      <c r="AE25" t="s">
        <v>39</v>
      </c>
      <c r="AF25" s="10">
        <v>0.1477</v>
      </c>
    </row>
    <row r="26" spans="5:32" x14ac:dyDescent="0.35">
      <c r="E26">
        <f t="shared" si="6"/>
        <v>4.0000000000000009</v>
      </c>
      <c r="F26">
        <v>40</v>
      </c>
      <c r="G26">
        <f t="shared" si="7"/>
        <v>9722</v>
      </c>
      <c r="H26">
        <f t="shared" si="0"/>
        <v>4.0000000000000001E-3</v>
      </c>
      <c r="I26">
        <f t="shared" si="1"/>
        <v>0.97219999999999995</v>
      </c>
      <c r="S26">
        <f t="shared" si="8"/>
        <v>2.0000000000000004</v>
      </c>
      <c r="T26">
        <v>149</v>
      </c>
      <c r="U26">
        <f t="shared" si="9"/>
        <v>8454</v>
      </c>
      <c r="V26">
        <f t="shared" si="2"/>
        <v>1.49E-2</v>
      </c>
      <c r="W26">
        <f t="shared" si="3"/>
        <v>0.84540000000000004</v>
      </c>
      <c r="Y26" s="16">
        <f t="shared" si="10"/>
        <v>5</v>
      </c>
      <c r="Z26">
        <v>26</v>
      </c>
      <c r="AA26">
        <f t="shared" si="11"/>
        <v>9852</v>
      </c>
      <c r="AB26">
        <f t="shared" si="4"/>
        <v>2.5999999999999999E-3</v>
      </c>
      <c r="AC26">
        <f t="shared" si="5"/>
        <v>0.98519999999999996</v>
      </c>
    </row>
    <row r="27" spans="5:32" x14ac:dyDescent="0.35">
      <c r="E27">
        <f t="shared" si="6"/>
        <v>4.2000000000000011</v>
      </c>
      <c r="F27">
        <v>36</v>
      </c>
      <c r="G27">
        <f t="shared" si="7"/>
        <v>9758</v>
      </c>
      <c r="H27">
        <f t="shared" si="0"/>
        <v>3.5999999999999999E-3</v>
      </c>
      <c r="I27">
        <f t="shared" si="1"/>
        <v>0.9758</v>
      </c>
      <c r="S27">
        <f t="shared" si="8"/>
        <v>2.1000000000000005</v>
      </c>
      <c r="T27">
        <v>122</v>
      </c>
      <c r="U27">
        <f t="shared" si="9"/>
        <v>8576</v>
      </c>
      <c r="V27">
        <f t="shared" si="2"/>
        <v>1.2200000000000001E-2</v>
      </c>
      <c r="W27">
        <f t="shared" si="3"/>
        <v>0.85760000000000003</v>
      </c>
      <c r="Y27" s="7" t="s">
        <v>35</v>
      </c>
      <c r="Z27" s="7">
        <v>148</v>
      </c>
      <c r="AA27" s="7">
        <f t="shared" si="11"/>
        <v>10000</v>
      </c>
      <c r="AB27" s="7">
        <f t="shared" si="4"/>
        <v>1.4800000000000001E-2</v>
      </c>
      <c r="AC27" s="7">
        <f t="shared" si="5"/>
        <v>1</v>
      </c>
    </row>
    <row r="28" spans="5:32" x14ac:dyDescent="0.35">
      <c r="E28">
        <f t="shared" si="6"/>
        <v>4.4000000000000012</v>
      </c>
      <c r="F28">
        <v>24</v>
      </c>
      <c r="G28">
        <f t="shared" si="7"/>
        <v>9782</v>
      </c>
      <c r="H28">
        <f t="shared" si="0"/>
        <v>2.3999999999999998E-3</v>
      </c>
      <c r="I28">
        <f t="shared" si="1"/>
        <v>0.97819999999999996</v>
      </c>
      <c r="S28">
        <f t="shared" si="8"/>
        <v>2.2000000000000006</v>
      </c>
      <c r="T28">
        <v>110</v>
      </c>
      <c r="U28">
        <f t="shared" si="9"/>
        <v>8686</v>
      </c>
      <c r="V28">
        <f t="shared" si="2"/>
        <v>1.0999999999999999E-2</v>
      </c>
      <c r="W28">
        <f t="shared" si="3"/>
        <v>0.86860000000000004</v>
      </c>
      <c r="Z28">
        <f>SUM(Z6:Z27)</f>
        <v>10000</v>
      </c>
    </row>
    <row r="29" spans="5:32" x14ac:dyDescent="0.35">
      <c r="E29">
        <f t="shared" si="6"/>
        <v>4.6000000000000014</v>
      </c>
      <c r="F29">
        <v>24</v>
      </c>
      <c r="G29">
        <f t="shared" si="7"/>
        <v>9806</v>
      </c>
      <c r="H29">
        <f t="shared" si="0"/>
        <v>2.3999999999999998E-3</v>
      </c>
      <c r="I29">
        <f t="shared" si="1"/>
        <v>0.98060000000000003</v>
      </c>
      <c r="S29">
        <f t="shared" si="8"/>
        <v>2.3000000000000007</v>
      </c>
      <c r="T29">
        <v>103</v>
      </c>
      <c r="U29">
        <f t="shared" si="9"/>
        <v>8789</v>
      </c>
      <c r="V29">
        <f t="shared" si="2"/>
        <v>1.03E-2</v>
      </c>
      <c r="W29">
        <f t="shared" si="3"/>
        <v>0.87890000000000001</v>
      </c>
    </row>
    <row r="30" spans="5:32" x14ac:dyDescent="0.35">
      <c r="E30">
        <f t="shared" si="6"/>
        <v>4.8000000000000016</v>
      </c>
      <c r="F30">
        <v>27</v>
      </c>
      <c r="G30">
        <f t="shared" si="7"/>
        <v>9833</v>
      </c>
      <c r="H30">
        <f t="shared" si="0"/>
        <v>2.7000000000000001E-3</v>
      </c>
      <c r="I30">
        <f t="shared" si="1"/>
        <v>0.98329999999999995</v>
      </c>
      <c r="S30">
        <f t="shared" si="8"/>
        <v>2.4000000000000008</v>
      </c>
      <c r="T30">
        <v>110</v>
      </c>
      <c r="U30">
        <f t="shared" si="9"/>
        <v>8899</v>
      </c>
      <c r="V30">
        <f t="shared" si="2"/>
        <v>1.0999999999999999E-2</v>
      </c>
      <c r="W30">
        <f t="shared" si="3"/>
        <v>0.88990000000000002</v>
      </c>
    </row>
    <row r="31" spans="5:32" x14ac:dyDescent="0.35">
      <c r="E31">
        <f t="shared" si="6"/>
        <v>5.0000000000000018</v>
      </c>
      <c r="F31">
        <v>13</v>
      </c>
      <c r="G31">
        <f t="shared" si="7"/>
        <v>9846</v>
      </c>
      <c r="H31">
        <f t="shared" si="0"/>
        <v>1.2999999999999999E-3</v>
      </c>
      <c r="I31">
        <f t="shared" si="1"/>
        <v>0.98460000000000003</v>
      </c>
      <c r="S31">
        <f t="shared" si="8"/>
        <v>2.5000000000000009</v>
      </c>
      <c r="T31">
        <v>82</v>
      </c>
      <c r="U31">
        <f t="shared" si="9"/>
        <v>8981</v>
      </c>
      <c r="V31">
        <f t="shared" si="2"/>
        <v>8.2000000000000007E-3</v>
      </c>
      <c r="W31">
        <f t="shared" si="3"/>
        <v>0.89810000000000001</v>
      </c>
    </row>
    <row r="32" spans="5:32" x14ac:dyDescent="0.35">
      <c r="E32">
        <f t="shared" si="6"/>
        <v>5.200000000000002</v>
      </c>
      <c r="F32">
        <v>21</v>
      </c>
      <c r="G32">
        <f t="shared" si="7"/>
        <v>9867</v>
      </c>
      <c r="H32">
        <f t="shared" si="0"/>
        <v>2.0999999999999999E-3</v>
      </c>
      <c r="I32">
        <f t="shared" si="1"/>
        <v>0.98670000000000002</v>
      </c>
      <c r="S32">
        <f t="shared" si="8"/>
        <v>2.600000000000001</v>
      </c>
      <c r="T32">
        <v>83</v>
      </c>
      <c r="U32">
        <f t="shared" si="9"/>
        <v>9064</v>
      </c>
      <c r="V32">
        <f t="shared" si="2"/>
        <v>8.3000000000000001E-3</v>
      </c>
      <c r="W32">
        <f t="shared" si="3"/>
        <v>0.90639999999999998</v>
      </c>
    </row>
    <row r="33" spans="5:23" x14ac:dyDescent="0.35">
      <c r="E33">
        <f t="shared" si="6"/>
        <v>5.4000000000000021</v>
      </c>
      <c r="F33">
        <v>21</v>
      </c>
      <c r="G33">
        <f t="shared" si="7"/>
        <v>9888</v>
      </c>
      <c r="H33">
        <f t="shared" si="0"/>
        <v>2.0999999999999999E-3</v>
      </c>
      <c r="I33">
        <f t="shared" si="1"/>
        <v>0.98880000000000001</v>
      </c>
      <c r="S33">
        <f t="shared" si="8"/>
        <v>2.7000000000000011</v>
      </c>
      <c r="T33">
        <v>74</v>
      </c>
      <c r="U33">
        <f t="shared" si="9"/>
        <v>9138</v>
      </c>
      <c r="V33">
        <f t="shared" si="2"/>
        <v>7.4000000000000003E-3</v>
      </c>
      <c r="W33">
        <f t="shared" si="3"/>
        <v>0.91379999999999995</v>
      </c>
    </row>
    <row r="34" spans="5:23" x14ac:dyDescent="0.35">
      <c r="E34">
        <f t="shared" si="6"/>
        <v>5.6000000000000023</v>
      </c>
      <c r="F34">
        <v>14</v>
      </c>
      <c r="G34">
        <f t="shared" si="7"/>
        <v>9902</v>
      </c>
      <c r="H34">
        <f t="shared" si="0"/>
        <v>1.4E-3</v>
      </c>
      <c r="I34">
        <f t="shared" si="1"/>
        <v>0.99019999999999997</v>
      </c>
      <c r="S34">
        <f t="shared" si="8"/>
        <v>2.8000000000000012</v>
      </c>
      <c r="T34">
        <v>72</v>
      </c>
      <c r="U34">
        <f t="shared" si="9"/>
        <v>9210</v>
      </c>
      <c r="V34">
        <f t="shared" si="2"/>
        <v>7.1999999999999998E-3</v>
      </c>
      <c r="W34">
        <f t="shared" si="3"/>
        <v>0.92100000000000004</v>
      </c>
    </row>
    <row r="35" spans="5:23" x14ac:dyDescent="0.35">
      <c r="E35">
        <f t="shared" si="6"/>
        <v>5.8000000000000025</v>
      </c>
      <c r="F35">
        <v>10</v>
      </c>
      <c r="G35">
        <f t="shared" si="7"/>
        <v>9912</v>
      </c>
      <c r="H35">
        <f t="shared" si="0"/>
        <v>1E-3</v>
      </c>
      <c r="I35">
        <f t="shared" si="1"/>
        <v>0.99119999999999997</v>
      </c>
      <c r="S35">
        <f t="shared" si="8"/>
        <v>2.9000000000000012</v>
      </c>
      <c r="T35">
        <v>57</v>
      </c>
      <c r="U35">
        <f t="shared" si="9"/>
        <v>9267</v>
      </c>
      <c r="V35">
        <f t="shared" si="2"/>
        <v>5.7000000000000002E-3</v>
      </c>
      <c r="W35">
        <f t="shared" si="3"/>
        <v>0.92669999999999997</v>
      </c>
    </row>
    <row r="36" spans="5:23" x14ac:dyDescent="0.35">
      <c r="E36">
        <f t="shared" si="6"/>
        <v>6.0000000000000027</v>
      </c>
      <c r="F36">
        <v>5</v>
      </c>
      <c r="G36">
        <f t="shared" si="7"/>
        <v>9917</v>
      </c>
      <c r="H36">
        <f t="shared" si="0"/>
        <v>5.0000000000000001E-4</v>
      </c>
      <c r="I36">
        <f t="shared" si="1"/>
        <v>0.99170000000000003</v>
      </c>
      <c r="S36">
        <f t="shared" si="8"/>
        <v>3.0000000000000013</v>
      </c>
      <c r="T36">
        <v>62</v>
      </c>
      <c r="U36">
        <f t="shared" si="9"/>
        <v>9329</v>
      </c>
      <c r="V36">
        <f t="shared" si="2"/>
        <v>6.1999999999999998E-3</v>
      </c>
      <c r="W36">
        <f t="shared" si="3"/>
        <v>0.93289999999999995</v>
      </c>
    </row>
    <row r="37" spans="5:23" x14ac:dyDescent="0.35">
      <c r="E37" s="7" t="s">
        <v>35</v>
      </c>
      <c r="F37" s="7">
        <v>83</v>
      </c>
      <c r="G37" s="7">
        <f t="shared" si="7"/>
        <v>10000</v>
      </c>
      <c r="H37" s="7">
        <f t="shared" si="0"/>
        <v>8.3000000000000001E-3</v>
      </c>
      <c r="I37" s="7">
        <f t="shared" si="1"/>
        <v>1</v>
      </c>
      <c r="S37">
        <f t="shared" si="8"/>
        <v>3.1000000000000014</v>
      </c>
      <c r="T37">
        <v>58</v>
      </c>
      <c r="U37">
        <f t="shared" si="9"/>
        <v>9387</v>
      </c>
      <c r="V37">
        <f t="shared" si="2"/>
        <v>5.7999999999999996E-3</v>
      </c>
      <c r="W37">
        <f t="shared" si="3"/>
        <v>0.93869999999999998</v>
      </c>
    </row>
    <row r="38" spans="5:23" x14ac:dyDescent="0.35">
      <c r="F38">
        <f>SUM(F6:F37)</f>
        <v>10000</v>
      </c>
      <c r="S38">
        <f t="shared" si="8"/>
        <v>3.2000000000000015</v>
      </c>
      <c r="T38">
        <v>45</v>
      </c>
      <c r="U38">
        <f t="shared" si="9"/>
        <v>9432</v>
      </c>
      <c r="V38">
        <f t="shared" si="2"/>
        <v>4.4999999999999997E-3</v>
      </c>
      <c r="W38">
        <f t="shared" si="3"/>
        <v>0.94320000000000004</v>
      </c>
    </row>
    <row r="39" spans="5:23" x14ac:dyDescent="0.35">
      <c r="S39">
        <f t="shared" si="8"/>
        <v>3.3000000000000016</v>
      </c>
      <c r="T39">
        <v>44</v>
      </c>
      <c r="U39">
        <f t="shared" si="9"/>
        <v>9476</v>
      </c>
      <c r="V39">
        <f t="shared" si="2"/>
        <v>4.4000000000000003E-3</v>
      </c>
      <c r="W39">
        <f t="shared" si="3"/>
        <v>0.9476</v>
      </c>
    </row>
    <row r="40" spans="5:23" x14ac:dyDescent="0.35">
      <c r="E40" t="s">
        <v>36</v>
      </c>
      <c r="S40">
        <f t="shared" si="8"/>
        <v>3.4000000000000017</v>
      </c>
      <c r="T40">
        <v>48</v>
      </c>
      <c r="U40">
        <f t="shared" si="9"/>
        <v>9524</v>
      </c>
      <c r="V40">
        <f t="shared" si="2"/>
        <v>4.7999999999999996E-3</v>
      </c>
      <c r="W40">
        <f t="shared" si="3"/>
        <v>0.95240000000000002</v>
      </c>
    </row>
    <row r="41" spans="5:23" x14ac:dyDescent="0.35">
      <c r="S41">
        <f t="shared" si="8"/>
        <v>3.5000000000000018</v>
      </c>
      <c r="T41">
        <v>37</v>
      </c>
      <c r="U41">
        <f t="shared" si="9"/>
        <v>9561</v>
      </c>
      <c r="V41">
        <f t="shared" si="2"/>
        <v>3.7000000000000002E-3</v>
      </c>
      <c r="W41">
        <f t="shared" si="3"/>
        <v>0.95609999999999995</v>
      </c>
    </row>
    <row r="42" spans="5:23" x14ac:dyDescent="0.35">
      <c r="E42" t="s">
        <v>37</v>
      </c>
      <c r="F42" s="19">
        <v>0.05</v>
      </c>
      <c r="S42">
        <f t="shared" si="8"/>
        <v>3.6000000000000019</v>
      </c>
      <c r="T42">
        <v>21</v>
      </c>
      <c r="U42">
        <f t="shared" si="9"/>
        <v>9582</v>
      </c>
      <c r="V42">
        <f t="shared" si="2"/>
        <v>2.0999999999999999E-3</v>
      </c>
      <c r="W42">
        <f t="shared" si="3"/>
        <v>0.95820000000000005</v>
      </c>
    </row>
    <row r="43" spans="5:23" x14ac:dyDescent="0.35">
      <c r="E43" t="s">
        <v>38</v>
      </c>
      <c r="F43" s="9">
        <v>2.1096810066105172</v>
      </c>
      <c r="S43">
        <f t="shared" si="8"/>
        <v>3.700000000000002</v>
      </c>
      <c r="T43">
        <v>34</v>
      </c>
      <c r="U43">
        <f t="shared" si="9"/>
        <v>9616</v>
      </c>
      <c r="V43">
        <f t="shared" si="2"/>
        <v>3.3999999999999998E-3</v>
      </c>
      <c r="W43">
        <f t="shared" si="3"/>
        <v>0.96160000000000001</v>
      </c>
    </row>
    <row r="44" spans="5:23" x14ac:dyDescent="0.35">
      <c r="E44" t="s">
        <v>39</v>
      </c>
      <c r="F44" s="10">
        <v>0.13639999999999999</v>
      </c>
      <c r="S44">
        <f t="shared" si="8"/>
        <v>3.800000000000002</v>
      </c>
      <c r="T44">
        <v>30</v>
      </c>
      <c r="U44">
        <f t="shared" si="9"/>
        <v>9646</v>
      </c>
      <c r="V44">
        <f t="shared" si="2"/>
        <v>3.0000000000000001E-3</v>
      </c>
      <c r="W44">
        <f t="shared" si="3"/>
        <v>0.96460000000000001</v>
      </c>
    </row>
    <row r="45" spans="5:23" x14ac:dyDescent="0.35">
      <c r="S45">
        <f t="shared" si="8"/>
        <v>3.9000000000000021</v>
      </c>
      <c r="T45">
        <v>20</v>
      </c>
      <c r="U45">
        <f t="shared" si="9"/>
        <v>9666</v>
      </c>
      <c r="V45">
        <f t="shared" si="2"/>
        <v>2E-3</v>
      </c>
      <c r="W45">
        <f t="shared" si="3"/>
        <v>0.96660000000000001</v>
      </c>
    </row>
    <row r="46" spans="5:23" x14ac:dyDescent="0.35">
      <c r="S46">
        <f t="shared" si="8"/>
        <v>4.0000000000000018</v>
      </c>
      <c r="T46">
        <v>26</v>
      </c>
      <c r="U46">
        <f t="shared" si="9"/>
        <v>9692</v>
      </c>
      <c r="V46">
        <f t="shared" si="2"/>
        <v>2.5999999999999999E-3</v>
      </c>
      <c r="W46">
        <f t="shared" si="3"/>
        <v>0.96919999999999995</v>
      </c>
    </row>
    <row r="47" spans="5:23" x14ac:dyDescent="0.35">
      <c r="S47">
        <f t="shared" si="8"/>
        <v>4.1000000000000014</v>
      </c>
      <c r="T47">
        <v>23</v>
      </c>
      <c r="U47">
        <f t="shared" si="9"/>
        <v>9715</v>
      </c>
      <c r="V47">
        <f t="shared" si="2"/>
        <v>2.3E-3</v>
      </c>
      <c r="W47">
        <f t="shared" si="3"/>
        <v>0.97150000000000003</v>
      </c>
    </row>
    <row r="48" spans="5:23" x14ac:dyDescent="0.35">
      <c r="S48">
        <f t="shared" si="8"/>
        <v>4.2000000000000011</v>
      </c>
      <c r="T48">
        <v>20</v>
      </c>
      <c r="U48">
        <f t="shared" si="9"/>
        <v>9735</v>
      </c>
      <c r="V48">
        <f t="shared" si="2"/>
        <v>2E-3</v>
      </c>
      <c r="W48">
        <f t="shared" si="3"/>
        <v>0.97350000000000003</v>
      </c>
    </row>
    <row r="49" spans="19:23" x14ac:dyDescent="0.35">
      <c r="S49">
        <f t="shared" si="8"/>
        <v>4.3000000000000007</v>
      </c>
      <c r="T49">
        <v>26</v>
      </c>
      <c r="U49">
        <f t="shared" si="9"/>
        <v>9761</v>
      </c>
      <c r="V49">
        <f t="shared" si="2"/>
        <v>2.5999999999999999E-3</v>
      </c>
      <c r="W49">
        <f t="shared" si="3"/>
        <v>0.97609999999999997</v>
      </c>
    </row>
    <row r="50" spans="19:23" x14ac:dyDescent="0.35">
      <c r="S50">
        <f t="shared" si="8"/>
        <v>4.4000000000000004</v>
      </c>
      <c r="T50">
        <v>15</v>
      </c>
      <c r="U50">
        <f t="shared" si="9"/>
        <v>9776</v>
      </c>
      <c r="V50">
        <f t="shared" si="2"/>
        <v>1.5E-3</v>
      </c>
      <c r="W50">
        <f t="shared" si="3"/>
        <v>0.97760000000000002</v>
      </c>
    </row>
    <row r="51" spans="19:23" x14ac:dyDescent="0.35">
      <c r="S51">
        <f t="shared" si="8"/>
        <v>4.5</v>
      </c>
      <c r="T51">
        <v>12</v>
      </c>
      <c r="U51">
        <f t="shared" si="9"/>
        <v>9788</v>
      </c>
      <c r="V51">
        <f t="shared" si="2"/>
        <v>1.1999999999999999E-3</v>
      </c>
      <c r="W51">
        <f t="shared" si="3"/>
        <v>0.9788</v>
      </c>
    </row>
    <row r="52" spans="19:23" x14ac:dyDescent="0.35">
      <c r="S52">
        <f t="shared" si="8"/>
        <v>4.5999999999999996</v>
      </c>
      <c r="T52">
        <v>18</v>
      </c>
      <c r="U52">
        <f t="shared" si="9"/>
        <v>9806</v>
      </c>
      <c r="V52">
        <f t="shared" si="2"/>
        <v>1.8E-3</v>
      </c>
      <c r="W52">
        <f t="shared" si="3"/>
        <v>0.98060000000000003</v>
      </c>
    </row>
    <row r="53" spans="19:23" x14ac:dyDescent="0.35">
      <c r="S53">
        <f t="shared" si="8"/>
        <v>4.6999999999999993</v>
      </c>
      <c r="T53">
        <v>18</v>
      </c>
      <c r="U53">
        <f t="shared" si="9"/>
        <v>9824</v>
      </c>
      <c r="V53">
        <f t="shared" si="2"/>
        <v>1.8E-3</v>
      </c>
      <c r="W53">
        <f t="shared" si="3"/>
        <v>0.98240000000000005</v>
      </c>
    </row>
    <row r="54" spans="19:23" x14ac:dyDescent="0.35">
      <c r="S54">
        <f t="shared" si="8"/>
        <v>4.7999999999999989</v>
      </c>
      <c r="T54">
        <v>18</v>
      </c>
      <c r="U54">
        <f t="shared" si="9"/>
        <v>9842</v>
      </c>
      <c r="V54">
        <f t="shared" si="2"/>
        <v>1.8E-3</v>
      </c>
      <c r="W54">
        <f t="shared" si="3"/>
        <v>0.98419999999999996</v>
      </c>
    </row>
    <row r="55" spans="19:23" x14ac:dyDescent="0.35">
      <c r="S55">
        <f t="shared" si="8"/>
        <v>4.8999999999999986</v>
      </c>
      <c r="T55">
        <v>9</v>
      </c>
      <c r="U55">
        <f t="shared" si="9"/>
        <v>9851</v>
      </c>
      <c r="V55">
        <f t="shared" si="2"/>
        <v>8.9999999999999998E-4</v>
      </c>
      <c r="W55">
        <f t="shared" si="3"/>
        <v>0.98509999999999998</v>
      </c>
    </row>
    <row r="56" spans="19:23" x14ac:dyDescent="0.35">
      <c r="S56">
        <f t="shared" si="8"/>
        <v>4.9999999999999982</v>
      </c>
      <c r="T56">
        <v>10</v>
      </c>
      <c r="U56">
        <f t="shared" si="9"/>
        <v>9861</v>
      </c>
      <c r="V56">
        <f t="shared" si="2"/>
        <v>1E-3</v>
      </c>
      <c r="W56">
        <f t="shared" si="3"/>
        <v>0.98609999999999998</v>
      </c>
    </row>
    <row r="57" spans="19:23" x14ac:dyDescent="0.35">
      <c r="S57">
        <f t="shared" si="8"/>
        <v>5.0999999999999979</v>
      </c>
      <c r="T57">
        <v>9</v>
      </c>
      <c r="U57">
        <f t="shared" si="9"/>
        <v>9870</v>
      </c>
      <c r="V57">
        <f t="shared" si="2"/>
        <v>8.9999999999999998E-4</v>
      </c>
      <c r="W57">
        <f t="shared" si="3"/>
        <v>0.98699999999999999</v>
      </c>
    </row>
    <row r="58" spans="19:23" x14ac:dyDescent="0.35">
      <c r="S58">
        <f t="shared" si="8"/>
        <v>5.1999999999999975</v>
      </c>
      <c r="T58">
        <v>8</v>
      </c>
      <c r="U58">
        <f t="shared" si="9"/>
        <v>9878</v>
      </c>
      <c r="V58">
        <f t="shared" si="2"/>
        <v>8.0000000000000004E-4</v>
      </c>
      <c r="W58">
        <f t="shared" si="3"/>
        <v>0.98780000000000001</v>
      </c>
    </row>
    <row r="59" spans="19:23" x14ac:dyDescent="0.35">
      <c r="S59">
        <f t="shared" si="8"/>
        <v>5.2999999999999972</v>
      </c>
      <c r="T59">
        <v>9</v>
      </c>
      <c r="U59">
        <f t="shared" si="9"/>
        <v>9887</v>
      </c>
      <c r="V59">
        <f t="shared" si="2"/>
        <v>8.9999999999999998E-4</v>
      </c>
      <c r="W59">
        <f t="shared" si="3"/>
        <v>0.98870000000000002</v>
      </c>
    </row>
    <row r="60" spans="19:23" x14ac:dyDescent="0.35">
      <c r="S60">
        <f t="shared" si="8"/>
        <v>5.3999999999999968</v>
      </c>
      <c r="T60">
        <v>7</v>
      </c>
      <c r="U60">
        <f t="shared" si="9"/>
        <v>9894</v>
      </c>
      <c r="V60">
        <f t="shared" si="2"/>
        <v>6.9999999999999999E-4</v>
      </c>
      <c r="W60">
        <f t="shared" si="3"/>
        <v>0.98939999999999995</v>
      </c>
    </row>
    <row r="61" spans="19:23" x14ac:dyDescent="0.35">
      <c r="S61">
        <f t="shared" si="8"/>
        <v>5.4999999999999964</v>
      </c>
      <c r="T61">
        <v>13</v>
      </c>
      <c r="U61">
        <f t="shared" si="9"/>
        <v>9907</v>
      </c>
      <c r="V61">
        <f t="shared" si="2"/>
        <v>1.2999999999999999E-3</v>
      </c>
      <c r="W61">
        <f t="shared" si="3"/>
        <v>0.99070000000000003</v>
      </c>
    </row>
    <row r="62" spans="19:23" x14ac:dyDescent="0.35">
      <c r="S62">
        <f t="shared" si="8"/>
        <v>5.5999999999999961</v>
      </c>
      <c r="T62">
        <v>5</v>
      </c>
      <c r="U62">
        <f t="shared" si="9"/>
        <v>9912</v>
      </c>
      <c r="V62">
        <f t="shared" si="2"/>
        <v>5.0000000000000001E-4</v>
      </c>
      <c r="W62">
        <f t="shared" si="3"/>
        <v>0.99119999999999997</v>
      </c>
    </row>
    <row r="63" spans="19:23" x14ac:dyDescent="0.35">
      <c r="S63">
        <f t="shared" si="8"/>
        <v>5.6999999999999957</v>
      </c>
      <c r="T63">
        <v>3</v>
      </c>
      <c r="U63">
        <f t="shared" si="9"/>
        <v>9915</v>
      </c>
      <c r="V63">
        <f t="shared" si="2"/>
        <v>2.9999999999999997E-4</v>
      </c>
      <c r="W63">
        <f t="shared" si="3"/>
        <v>0.99150000000000005</v>
      </c>
    </row>
    <row r="64" spans="19:23" x14ac:dyDescent="0.35">
      <c r="S64">
        <f t="shared" si="8"/>
        <v>5.7999999999999954</v>
      </c>
      <c r="T64">
        <v>6</v>
      </c>
      <c r="U64">
        <f t="shared" si="9"/>
        <v>9921</v>
      </c>
      <c r="V64">
        <f t="shared" si="2"/>
        <v>5.9999999999999995E-4</v>
      </c>
      <c r="W64">
        <f t="shared" si="3"/>
        <v>0.99209999999999998</v>
      </c>
    </row>
    <row r="65" spans="19:23" x14ac:dyDescent="0.35">
      <c r="S65">
        <f t="shared" si="8"/>
        <v>5.899999999999995</v>
      </c>
      <c r="T65">
        <v>9</v>
      </c>
      <c r="U65">
        <f t="shared" si="9"/>
        <v>9930</v>
      </c>
      <c r="V65">
        <f t="shared" si="2"/>
        <v>8.9999999999999998E-4</v>
      </c>
      <c r="W65">
        <f t="shared" si="3"/>
        <v>0.99299999999999999</v>
      </c>
    </row>
    <row r="66" spans="19:23" x14ac:dyDescent="0.35">
      <c r="S66">
        <f t="shared" si="8"/>
        <v>5.9999999999999947</v>
      </c>
      <c r="T66">
        <v>4</v>
      </c>
      <c r="U66">
        <f t="shared" si="9"/>
        <v>9934</v>
      </c>
      <c r="V66">
        <f t="shared" si="2"/>
        <v>4.0000000000000002E-4</v>
      </c>
      <c r="W66">
        <f t="shared" si="3"/>
        <v>0.99339999999999995</v>
      </c>
    </row>
    <row r="67" spans="19:23" x14ac:dyDescent="0.35">
      <c r="S67">
        <f t="shared" si="8"/>
        <v>6.0999999999999943</v>
      </c>
      <c r="T67">
        <v>6</v>
      </c>
      <c r="U67">
        <f t="shared" si="9"/>
        <v>9940</v>
      </c>
      <c r="V67">
        <f t="shared" si="2"/>
        <v>5.9999999999999995E-4</v>
      </c>
      <c r="W67">
        <f t="shared" si="3"/>
        <v>0.99399999999999999</v>
      </c>
    </row>
    <row r="68" spans="19:23" x14ac:dyDescent="0.35">
      <c r="S68">
        <f t="shared" si="8"/>
        <v>6.199999999999994</v>
      </c>
      <c r="T68">
        <v>2</v>
      </c>
      <c r="U68">
        <f t="shared" si="9"/>
        <v>9942</v>
      </c>
      <c r="V68">
        <f t="shared" si="2"/>
        <v>2.0000000000000001E-4</v>
      </c>
      <c r="W68">
        <f t="shared" si="3"/>
        <v>0.99419999999999997</v>
      </c>
    </row>
    <row r="69" spans="19:23" x14ac:dyDescent="0.35">
      <c r="S69">
        <f t="shared" si="8"/>
        <v>6.2999999999999936</v>
      </c>
      <c r="T69">
        <v>3</v>
      </c>
      <c r="U69">
        <f t="shared" si="9"/>
        <v>9945</v>
      </c>
      <c r="V69">
        <f t="shared" si="2"/>
        <v>2.9999999999999997E-4</v>
      </c>
      <c r="W69">
        <f t="shared" si="3"/>
        <v>0.99450000000000005</v>
      </c>
    </row>
    <row r="70" spans="19:23" x14ac:dyDescent="0.35">
      <c r="S70">
        <f t="shared" si="8"/>
        <v>6.3999999999999932</v>
      </c>
      <c r="T70">
        <v>1</v>
      </c>
      <c r="U70">
        <f t="shared" si="9"/>
        <v>9946</v>
      </c>
      <c r="V70">
        <f t="shared" si="2"/>
        <v>1E-4</v>
      </c>
      <c r="W70">
        <f t="shared" si="3"/>
        <v>0.99460000000000004</v>
      </c>
    </row>
    <row r="71" spans="19:23" x14ac:dyDescent="0.35">
      <c r="S71">
        <f t="shared" si="8"/>
        <v>6.4999999999999929</v>
      </c>
      <c r="T71">
        <v>4</v>
      </c>
      <c r="U71">
        <f t="shared" si="9"/>
        <v>9950</v>
      </c>
      <c r="V71">
        <f t="shared" ref="V71:V87" si="12">T71/T$88</f>
        <v>4.0000000000000002E-4</v>
      </c>
      <c r="W71">
        <f t="shared" ref="W71:W87" si="13">U71/T$88</f>
        <v>0.995</v>
      </c>
    </row>
    <row r="72" spans="19:23" x14ac:dyDescent="0.35">
      <c r="S72">
        <f t="shared" ref="S72:S86" si="14">S71+0.1</f>
        <v>6.5999999999999925</v>
      </c>
      <c r="T72">
        <v>4</v>
      </c>
      <c r="U72">
        <f t="shared" ref="U72:U87" si="15">U71+T72</f>
        <v>9954</v>
      </c>
      <c r="V72">
        <f t="shared" si="12"/>
        <v>4.0000000000000002E-4</v>
      </c>
      <c r="W72">
        <f t="shared" si="13"/>
        <v>0.99539999999999995</v>
      </c>
    </row>
    <row r="73" spans="19:23" x14ac:dyDescent="0.35">
      <c r="S73">
        <f t="shared" si="14"/>
        <v>6.6999999999999922</v>
      </c>
      <c r="T73">
        <v>4</v>
      </c>
      <c r="U73">
        <f t="shared" si="15"/>
        <v>9958</v>
      </c>
      <c r="V73">
        <f t="shared" si="12"/>
        <v>4.0000000000000002E-4</v>
      </c>
      <c r="W73">
        <f t="shared" si="13"/>
        <v>0.99580000000000002</v>
      </c>
    </row>
    <row r="74" spans="19:23" x14ac:dyDescent="0.35">
      <c r="S74">
        <f t="shared" si="14"/>
        <v>6.7999999999999918</v>
      </c>
      <c r="T74">
        <v>2</v>
      </c>
      <c r="U74">
        <f t="shared" si="15"/>
        <v>9960</v>
      </c>
      <c r="V74">
        <f t="shared" si="12"/>
        <v>2.0000000000000001E-4</v>
      </c>
      <c r="W74">
        <f t="shared" si="13"/>
        <v>0.996</v>
      </c>
    </row>
    <row r="75" spans="19:23" x14ac:dyDescent="0.35">
      <c r="S75">
        <f t="shared" si="14"/>
        <v>6.8999999999999915</v>
      </c>
      <c r="T75">
        <v>5</v>
      </c>
      <c r="U75">
        <f t="shared" si="15"/>
        <v>9965</v>
      </c>
      <c r="V75">
        <f t="shared" si="12"/>
        <v>5.0000000000000001E-4</v>
      </c>
      <c r="W75">
        <f t="shared" si="13"/>
        <v>0.99650000000000005</v>
      </c>
    </row>
    <row r="76" spans="19:23" x14ac:dyDescent="0.35">
      <c r="S76">
        <f t="shared" si="14"/>
        <v>6.9999999999999911</v>
      </c>
      <c r="T76">
        <v>2</v>
      </c>
      <c r="U76">
        <f t="shared" si="15"/>
        <v>9967</v>
      </c>
      <c r="V76">
        <f t="shared" si="12"/>
        <v>2.0000000000000001E-4</v>
      </c>
      <c r="W76">
        <f t="shared" si="13"/>
        <v>0.99670000000000003</v>
      </c>
    </row>
    <row r="77" spans="19:23" x14ac:dyDescent="0.35">
      <c r="S77">
        <f t="shared" si="14"/>
        <v>7.0999999999999908</v>
      </c>
      <c r="T77">
        <v>2</v>
      </c>
      <c r="U77">
        <f t="shared" si="15"/>
        <v>9969</v>
      </c>
      <c r="V77">
        <f t="shared" si="12"/>
        <v>2.0000000000000001E-4</v>
      </c>
      <c r="W77">
        <f t="shared" si="13"/>
        <v>0.99690000000000001</v>
      </c>
    </row>
    <row r="78" spans="19:23" x14ac:dyDescent="0.35">
      <c r="S78">
        <f t="shared" si="14"/>
        <v>7.1999999999999904</v>
      </c>
      <c r="T78">
        <v>0</v>
      </c>
      <c r="U78">
        <f t="shared" si="15"/>
        <v>9969</v>
      </c>
      <c r="V78">
        <f t="shared" si="12"/>
        <v>0</v>
      </c>
      <c r="W78">
        <f t="shared" si="13"/>
        <v>0.99690000000000001</v>
      </c>
    </row>
    <row r="79" spans="19:23" x14ac:dyDescent="0.35">
      <c r="S79">
        <f t="shared" si="14"/>
        <v>7.2999999999999901</v>
      </c>
      <c r="T79">
        <v>3</v>
      </c>
      <c r="U79">
        <f t="shared" si="15"/>
        <v>9972</v>
      </c>
      <c r="V79">
        <f t="shared" si="12"/>
        <v>2.9999999999999997E-4</v>
      </c>
      <c r="W79">
        <f t="shared" si="13"/>
        <v>0.99719999999999998</v>
      </c>
    </row>
    <row r="80" spans="19:23" x14ac:dyDescent="0.35">
      <c r="S80">
        <f t="shared" si="14"/>
        <v>7.3999999999999897</v>
      </c>
      <c r="T80">
        <v>3</v>
      </c>
      <c r="U80">
        <f t="shared" si="15"/>
        <v>9975</v>
      </c>
      <c r="V80">
        <f t="shared" si="12"/>
        <v>2.9999999999999997E-4</v>
      </c>
      <c r="W80">
        <f t="shared" si="13"/>
        <v>0.99750000000000005</v>
      </c>
    </row>
    <row r="81" spans="19:23" x14ac:dyDescent="0.35">
      <c r="S81">
        <f t="shared" si="14"/>
        <v>7.4999999999999893</v>
      </c>
      <c r="T81">
        <v>4</v>
      </c>
      <c r="U81">
        <f t="shared" si="15"/>
        <v>9979</v>
      </c>
      <c r="V81">
        <f t="shared" si="12"/>
        <v>4.0000000000000002E-4</v>
      </c>
      <c r="W81">
        <f t="shared" si="13"/>
        <v>0.99790000000000001</v>
      </c>
    </row>
    <row r="82" spans="19:23" x14ac:dyDescent="0.35">
      <c r="S82">
        <f t="shared" si="14"/>
        <v>7.599999999999989</v>
      </c>
      <c r="T82">
        <v>1</v>
      </c>
      <c r="U82">
        <f t="shared" si="15"/>
        <v>9980</v>
      </c>
      <c r="V82">
        <f t="shared" si="12"/>
        <v>1E-4</v>
      </c>
      <c r="W82">
        <f t="shared" si="13"/>
        <v>0.998</v>
      </c>
    </row>
    <row r="83" spans="19:23" x14ac:dyDescent="0.35">
      <c r="S83">
        <f t="shared" si="14"/>
        <v>7.6999999999999886</v>
      </c>
      <c r="T83">
        <v>1</v>
      </c>
      <c r="U83">
        <f t="shared" si="15"/>
        <v>9981</v>
      </c>
      <c r="V83">
        <f t="shared" si="12"/>
        <v>1E-4</v>
      </c>
      <c r="W83">
        <f t="shared" si="13"/>
        <v>0.99809999999999999</v>
      </c>
    </row>
    <row r="84" spans="19:23" x14ac:dyDescent="0.35">
      <c r="S84">
        <f t="shared" si="14"/>
        <v>7.7999999999999883</v>
      </c>
      <c r="T84">
        <v>2</v>
      </c>
      <c r="U84">
        <f t="shared" si="15"/>
        <v>9983</v>
      </c>
      <c r="V84">
        <f t="shared" si="12"/>
        <v>2.0000000000000001E-4</v>
      </c>
      <c r="W84">
        <f t="shared" si="13"/>
        <v>0.99829999999999997</v>
      </c>
    </row>
    <row r="85" spans="19:23" x14ac:dyDescent="0.35">
      <c r="S85">
        <f t="shared" si="14"/>
        <v>7.8999999999999879</v>
      </c>
      <c r="T85">
        <v>0</v>
      </c>
      <c r="U85">
        <f t="shared" si="15"/>
        <v>9983</v>
      </c>
      <c r="V85">
        <f t="shared" si="12"/>
        <v>0</v>
      </c>
      <c r="W85">
        <f t="shared" si="13"/>
        <v>0.99829999999999997</v>
      </c>
    </row>
    <row r="86" spans="19:23" x14ac:dyDescent="0.35">
      <c r="S86">
        <f t="shared" si="14"/>
        <v>7.9999999999999876</v>
      </c>
      <c r="T86">
        <v>1</v>
      </c>
      <c r="U86">
        <f t="shared" si="15"/>
        <v>9984</v>
      </c>
      <c r="V86">
        <f t="shared" si="12"/>
        <v>1E-4</v>
      </c>
      <c r="W86">
        <f t="shared" si="13"/>
        <v>0.99839999999999995</v>
      </c>
    </row>
    <row r="87" spans="19:23" x14ac:dyDescent="0.35">
      <c r="S87" s="7" t="s">
        <v>35</v>
      </c>
      <c r="T87" s="7">
        <v>16</v>
      </c>
      <c r="U87" s="7">
        <f t="shared" si="15"/>
        <v>10000</v>
      </c>
      <c r="V87" s="7">
        <f t="shared" si="12"/>
        <v>1.6000000000000001E-3</v>
      </c>
      <c r="W87" s="7">
        <f t="shared" si="13"/>
        <v>1</v>
      </c>
    </row>
    <row r="88" spans="19:23" x14ac:dyDescent="0.35">
      <c r="T88">
        <f>SUM(T6:T87)</f>
        <v>10000</v>
      </c>
    </row>
    <row r="90" spans="19:23" x14ac:dyDescent="0.35">
      <c r="S90" t="s">
        <v>36</v>
      </c>
    </row>
    <row r="92" spans="19:23" x14ac:dyDescent="0.35">
      <c r="S92" t="s">
        <v>37</v>
      </c>
      <c r="T92" s="19">
        <v>0.05</v>
      </c>
    </row>
    <row r="93" spans="19:23" x14ac:dyDescent="0.35">
      <c r="S93" t="s">
        <v>38</v>
      </c>
      <c r="T93" s="9">
        <v>2.1096810066105172</v>
      </c>
    </row>
    <row r="94" spans="19:23" x14ac:dyDescent="0.35">
      <c r="S94" t="s">
        <v>39</v>
      </c>
      <c r="T94" s="10">
        <v>0.14119999999999999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Anova Resamp</vt:lpstr>
      <vt:lpstr>Anova Resamp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2024-06-30T12:42:18Z</dcterms:created>
  <dcterms:modified xsi:type="dcterms:W3CDTF">2024-06-30T12:44:53Z</dcterms:modified>
</cp:coreProperties>
</file>