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072C25D1-0AD6-4AFE-B1D6-3BF2A852647D}" xr6:coauthVersionLast="47" xr6:coauthVersionMax="47" xr10:uidLastSave="{FDE10E1F-C81D-4E47-8E3F-861A14AEC85C}"/>
  <bookViews>
    <workbookView xWindow="-110" yWindow="-110" windowWidth="19420" windowHeight="10300" xr2:uid="{82EA128E-18EC-49EB-A3A3-10C62F103127}"/>
  </bookViews>
  <sheets>
    <sheet name="Title" sheetId="5" r:id="rId1"/>
    <sheet name="REGWQ 1" sheetId="1" r:id="rId2"/>
    <sheet name="REGWQ 1a" sheetId="2" r:id="rId3"/>
    <sheet name="REGWQ 2" sheetId="3" r:id="rId4"/>
    <sheet name="REGWQ 2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  <c r="J22" i="4"/>
  <c r="I22" i="4"/>
  <c r="H22" i="4"/>
  <c r="G22" i="4"/>
  <c r="P21" i="4"/>
  <c r="O21" i="4"/>
  <c r="I21" i="4"/>
  <c r="H21" i="4"/>
  <c r="G21" i="4"/>
  <c r="P20" i="4"/>
  <c r="O20" i="4"/>
  <c r="N20" i="4"/>
  <c r="M20" i="4"/>
  <c r="G20" i="4"/>
  <c r="P19" i="4"/>
  <c r="O19" i="4"/>
  <c r="N19" i="4"/>
  <c r="M19" i="4"/>
  <c r="L19" i="4"/>
  <c r="K19" i="4"/>
  <c r="O18" i="4"/>
  <c r="N18" i="4"/>
  <c r="M18" i="4"/>
  <c r="L18" i="4"/>
  <c r="K18" i="4"/>
  <c r="J18" i="4"/>
  <c r="I18" i="4"/>
  <c r="M17" i="4"/>
  <c r="L17" i="4"/>
  <c r="K17" i="4"/>
  <c r="J17" i="4"/>
  <c r="I17" i="4"/>
  <c r="H17" i="4"/>
  <c r="G17" i="4"/>
  <c r="K16" i="4"/>
  <c r="J16" i="4"/>
  <c r="I16" i="4"/>
  <c r="H16" i="4"/>
  <c r="G16" i="4"/>
  <c r="P15" i="4"/>
  <c r="O15" i="4"/>
  <c r="I15" i="4"/>
  <c r="H15" i="4"/>
  <c r="G15" i="4"/>
  <c r="P14" i="4"/>
  <c r="O14" i="4"/>
  <c r="N14" i="4"/>
  <c r="M14" i="4"/>
  <c r="G14" i="4"/>
  <c r="P13" i="4"/>
  <c r="O13" i="4"/>
  <c r="N13" i="4"/>
  <c r="M13" i="4"/>
  <c r="L13" i="4"/>
  <c r="K13" i="4"/>
  <c r="O12" i="4"/>
  <c r="N12" i="4"/>
  <c r="M12" i="4"/>
  <c r="L12" i="4"/>
  <c r="K12" i="4"/>
  <c r="J12" i="4"/>
  <c r="I12" i="4"/>
  <c r="G12" i="4" a="1"/>
  <c r="P22" i="4" s="1"/>
  <c r="AB16" i="3"/>
  <c r="AA16" i="3"/>
  <c r="Z16" i="3"/>
  <c r="Y16" i="3"/>
  <c r="X16" i="3"/>
  <c r="W16" i="3"/>
  <c r="V16" i="3"/>
  <c r="U16" i="3"/>
  <c r="AB10" i="3"/>
  <c r="AA10" i="3"/>
  <c r="Z10" i="3"/>
  <c r="Y10" i="3"/>
  <c r="X10" i="3"/>
  <c r="W10" i="3"/>
  <c r="V10" i="3"/>
  <c r="U10" i="3"/>
  <c r="R10" i="3"/>
  <c r="R9" i="3"/>
  <c r="R8" i="3"/>
  <c r="R7" i="3"/>
  <c r="R6" i="3"/>
  <c r="R6" i="3" a="1"/>
  <c r="F11" i="2" a="1"/>
  <c r="N16" i="2" s="1"/>
  <c r="W16" i="1"/>
  <c r="V16" i="1"/>
  <c r="U16" i="1"/>
  <c r="T16" i="1"/>
  <c r="S16" i="1"/>
  <c r="R16" i="1"/>
  <c r="W10" i="1"/>
  <c r="V10" i="1"/>
  <c r="U10" i="1"/>
  <c r="T10" i="1"/>
  <c r="S10" i="1"/>
  <c r="R10" i="1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I15" i="3"/>
  <c r="H15" i="3"/>
  <c r="L9" i="3"/>
  <c r="K9" i="3"/>
  <c r="J9" i="3"/>
  <c r="I9" i="3"/>
  <c r="H9" i="3"/>
  <c r="G9" i="3"/>
  <c r="W8" i="3"/>
  <c r="V8" i="3"/>
  <c r="U8" i="3"/>
  <c r="L8" i="3"/>
  <c r="K8" i="3"/>
  <c r="J8" i="3"/>
  <c r="I8" i="3"/>
  <c r="H8" i="3"/>
  <c r="G8" i="3"/>
  <c r="L7" i="3"/>
  <c r="K7" i="3"/>
  <c r="J7" i="3"/>
  <c r="I7" i="3"/>
  <c r="H7" i="3"/>
  <c r="G7" i="3"/>
  <c r="AB6" i="3"/>
  <c r="AB8" i="3" s="1"/>
  <c r="AA6" i="3"/>
  <c r="AA8" i="3" s="1"/>
  <c r="Z6" i="3"/>
  <c r="Z8" i="3" s="1"/>
  <c r="Y6" i="3"/>
  <c r="Y8" i="3" s="1"/>
  <c r="X6" i="3"/>
  <c r="X8" i="3" s="1"/>
  <c r="W6" i="3"/>
  <c r="V6" i="3"/>
  <c r="U6" i="3"/>
  <c r="L6" i="3"/>
  <c r="K6" i="3"/>
  <c r="J6" i="3"/>
  <c r="I6" i="3"/>
  <c r="H6" i="3"/>
  <c r="G6" i="3"/>
  <c r="I13" i="3" s="1"/>
  <c r="L5" i="3"/>
  <c r="H14" i="3" s="1"/>
  <c r="K5" i="3"/>
  <c r="J5" i="3"/>
  <c r="I5" i="3"/>
  <c r="H5" i="3"/>
  <c r="G5" i="3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R14" i="1"/>
  <c r="S14" i="1" s="1"/>
  <c r="T14" i="1" s="1"/>
  <c r="U14" i="1" s="1"/>
  <c r="V14" i="1" s="1"/>
  <c r="W14" i="1" s="1"/>
  <c r="W13" i="1"/>
  <c r="W15" i="1" s="1"/>
  <c r="T13" i="1"/>
  <c r="S13" i="1"/>
  <c r="W12" i="1"/>
  <c r="V12" i="1"/>
  <c r="U12" i="1"/>
  <c r="T12" i="1"/>
  <c r="S12" i="1"/>
  <c r="R12" i="1"/>
  <c r="W11" i="1"/>
  <c r="V11" i="1"/>
  <c r="V13" i="1" s="1"/>
  <c r="V15" i="1" s="1"/>
  <c r="U11" i="1"/>
  <c r="U13" i="1" s="1"/>
  <c r="U15" i="1" s="1"/>
  <c r="T11" i="1"/>
  <c r="S11" i="1"/>
  <c r="R11" i="1"/>
  <c r="R13" i="1" s="1"/>
  <c r="R15" i="1" s="1"/>
  <c r="R17" i="1"/>
  <c r="S9" i="1"/>
  <c r="T9" i="1" s="1"/>
  <c r="U9" i="1" s="1"/>
  <c r="V9" i="1" s="1"/>
  <c r="W9" i="1" s="1"/>
  <c r="R9" i="1"/>
  <c r="R8" i="1"/>
  <c r="W6" i="1"/>
  <c r="W8" i="1" s="1"/>
  <c r="V6" i="1"/>
  <c r="V8" i="1" s="1"/>
  <c r="U6" i="1"/>
  <c r="U8" i="1" s="1"/>
  <c r="T6" i="1"/>
  <c r="T8" i="1" s="1"/>
  <c r="S6" i="1"/>
  <c r="S8" i="1" s="1"/>
  <c r="R6" i="1"/>
  <c r="M13" i="2" l="1"/>
  <c r="J11" i="2"/>
  <c r="L12" i="2"/>
  <c r="N13" i="2"/>
  <c r="F15" i="2"/>
  <c r="J17" i="2"/>
  <c r="I16" i="2"/>
  <c r="L11" i="2"/>
  <c r="N12" i="2"/>
  <c r="F14" i="2"/>
  <c r="H15" i="2"/>
  <c r="J16" i="2"/>
  <c r="L17" i="2"/>
  <c r="P12" i="4"/>
  <c r="H14" i="4"/>
  <c r="J15" i="4"/>
  <c r="L16" i="4"/>
  <c r="N17" i="4"/>
  <c r="P18" i="4"/>
  <c r="H20" i="4"/>
  <c r="J21" i="4"/>
  <c r="L22" i="4"/>
  <c r="M11" i="2"/>
  <c r="O12" i="2"/>
  <c r="G14" i="2"/>
  <c r="I15" i="2"/>
  <c r="K16" i="2"/>
  <c r="M17" i="2"/>
  <c r="G13" i="4"/>
  <c r="I14" i="4"/>
  <c r="K15" i="4"/>
  <c r="M16" i="4"/>
  <c r="O17" i="4"/>
  <c r="G19" i="4"/>
  <c r="I20" i="4"/>
  <c r="K21" i="4"/>
  <c r="M22" i="4"/>
  <c r="G12" i="2"/>
  <c r="K14" i="2"/>
  <c r="O16" i="2"/>
  <c r="J13" i="2"/>
  <c r="G11" i="2"/>
  <c r="K13" i="2"/>
  <c r="O15" i="2"/>
  <c r="H11" i="2"/>
  <c r="L13" i="2"/>
  <c r="H17" i="2"/>
  <c r="G16" i="2"/>
  <c r="G15" i="2"/>
  <c r="H13" i="4"/>
  <c r="J14" i="4"/>
  <c r="L15" i="4"/>
  <c r="N16" i="4"/>
  <c r="P17" i="4"/>
  <c r="H19" i="4"/>
  <c r="J20" i="4"/>
  <c r="L21" i="4"/>
  <c r="N22" i="4"/>
  <c r="I13" i="2"/>
  <c r="M15" i="2"/>
  <c r="F11" i="2"/>
  <c r="N15" i="2"/>
  <c r="N14" i="2"/>
  <c r="K11" i="2"/>
  <c r="O13" i="2"/>
  <c r="K17" i="2"/>
  <c r="N11" i="2"/>
  <c r="F13" i="2"/>
  <c r="H14" i="2"/>
  <c r="J15" i="2"/>
  <c r="N17" i="2"/>
  <c r="O11" i="2"/>
  <c r="G13" i="2"/>
  <c r="I14" i="2"/>
  <c r="K15" i="2"/>
  <c r="M16" i="2"/>
  <c r="O17" i="2"/>
  <c r="G12" i="4"/>
  <c r="I13" i="4"/>
  <c r="K14" i="4"/>
  <c r="M15" i="4"/>
  <c r="O16" i="4"/>
  <c r="G18" i="4"/>
  <c r="I19" i="4"/>
  <c r="K20" i="4"/>
  <c r="M21" i="4"/>
  <c r="O22" i="4"/>
  <c r="H12" i="2"/>
  <c r="L14" i="2"/>
  <c r="F17" i="2"/>
  <c r="I12" i="2"/>
  <c r="M14" i="2"/>
  <c r="G17" i="2"/>
  <c r="J12" i="2"/>
  <c r="F16" i="2"/>
  <c r="I11" i="2"/>
  <c r="K12" i="2"/>
  <c r="O14" i="2"/>
  <c r="I17" i="2"/>
  <c r="H16" i="2"/>
  <c r="M12" i="2"/>
  <c r="L16" i="2"/>
  <c r="F12" i="2"/>
  <c r="H13" i="2"/>
  <c r="J14" i="2"/>
  <c r="L15" i="2"/>
  <c r="H12" i="4"/>
  <c r="J13" i="4"/>
  <c r="L14" i="4"/>
  <c r="N15" i="4"/>
  <c r="P16" i="4"/>
  <c r="H18" i="4"/>
  <c r="J19" i="4"/>
  <c r="L20" i="4"/>
  <c r="N21" i="4"/>
  <c r="U17" i="1"/>
  <c r="V17" i="1"/>
  <c r="W17" i="1"/>
  <c r="S15" i="1"/>
  <c r="S17" i="1" s="1"/>
  <c r="T15" i="1"/>
  <c r="T17" i="1" s="1"/>
  <c r="J14" i="3"/>
  <c r="H13" i="3"/>
  <c r="I14" i="3"/>
  <c r="U9" i="3" s="1"/>
  <c r="V9" i="3" s="1"/>
  <c r="W9" i="3" s="1"/>
  <c r="X9" i="3" s="1"/>
  <c r="Y9" i="3" s="1"/>
  <c r="Z9" i="3" s="1"/>
  <c r="AA9" i="3" s="1"/>
  <c r="AB9" i="3" s="1"/>
  <c r="J15" i="3"/>
  <c r="U14" i="3" l="1"/>
  <c r="V14" i="3" s="1"/>
  <c r="W14" i="3" s="1"/>
  <c r="X14" i="3" s="1"/>
  <c r="Y14" i="3" s="1"/>
  <c r="Z14" i="3" s="1"/>
  <c r="AA14" i="3" s="1"/>
  <c r="AB14" i="3" s="1"/>
  <c r="M7" i="3"/>
  <c r="M6" i="3"/>
  <c r="N13" i="3"/>
  <c r="M8" i="3"/>
  <c r="M5" i="3"/>
  <c r="M9" i="3"/>
  <c r="W12" i="3"/>
  <c r="U12" i="3"/>
  <c r="Z12" i="3"/>
  <c r="Q10" i="3"/>
  <c r="O13" i="3"/>
  <c r="X12" i="3"/>
  <c r="Z11" i="3"/>
  <c r="AB11" i="3"/>
  <c r="AA12" i="3"/>
  <c r="Q8" i="3"/>
  <c r="V12" i="3"/>
  <c r="Q9" i="3"/>
  <c r="AB12" i="3"/>
  <c r="Y12" i="3"/>
  <c r="V11" i="3"/>
  <c r="V13" i="3" s="1"/>
  <c r="V15" i="3" s="1"/>
  <c r="V17" i="3" s="1"/>
  <c r="X11" i="3"/>
  <c r="U11" i="3"/>
  <c r="Q6" i="3"/>
  <c r="AA11" i="3"/>
  <c r="Y11" i="3"/>
  <c r="W11" i="3"/>
  <c r="Q7" i="3"/>
  <c r="J13" i="3"/>
  <c r="K13" i="3" s="1"/>
  <c r="L13" i="3" s="1"/>
  <c r="M13" i="3"/>
  <c r="U13" i="3" l="1"/>
  <c r="U15" i="3" s="1"/>
  <c r="U17" i="3" s="1"/>
  <c r="X13" i="3"/>
  <c r="X15" i="3" s="1"/>
  <c r="X17" i="3" s="1"/>
  <c r="N9" i="3"/>
  <c r="O9" i="3"/>
  <c r="O5" i="3"/>
  <c r="N5" i="3"/>
  <c r="O8" i="3"/>
  <c r="N8" i="3"/>
  <c r="Y13" i="3"/>
  <c r="Y15" i="3" s="1"/>
  <c r="Y17" i="3" s="1"/>
  <c r="AB13" i="3"/>
  <c r="AB15" i="3" s="1"/>
  <c r="AB17" i="3" s="1"/>
  <c r="N6" i="3"/>
  <c r="O6" i="3"/>
  <c r="W13" i="3"/>
  <c r="W15" i="3" s="1"/>
  <c r="W17" i="3" s="1"/>
  <c r="AA13" i="3"/>
  <c r="AA15" i="3" s="1"/>
  <c r="AA17" i="3" s="1"/>
  <c r="Z13" i="3"/>
  <c r="Z15" i="3" s="1"/>
  <c r="Z17" i="3" s="1"/>
  <c r="N7" i="3"/>
  <c r="O7" i="3"/>
</calcChain>
</file>

<file path=xl/sharedStrings.xml><?xml version="1.0" encoding="utf-8"?>
<sst xmlns="http://schemas.openxmlformats.org/spreadsheetml/2006/main" count="129" uniqueCount="76">
  <si>
    <t>REGWQ post-hoc test</t>
  </si>
  <si>
    <t>Men</t>
  </si>
  <si>
    <t>Women</t>
  </si>
  <si>
    <t>Anova: Single Factor</t>
  </si>
  <si>
    <t>REGWQ</t>
  </si>
  <si>
    <t>k</t>
  </si>
  <si>
    <t>Drug</t>
  </si>
  <si>
    <t>Control</t>
  </si>
  <si>
    <t>high</t>
  </si>
  <si>
    <t>SUMMARY</t>
  </si>
  <si>
    <t>Groups</t>
  </si>
  <si>
    <t>Mean</t>
  </si>
  <si>
    <t>low</t>
  </si>
  <si>
    <t>Count</t>
  </si>
  <si>
    <t>Sum</t>
  </si>
  <si>
    <t>Average</t>
  </si>
  <si>
    <t>Variance</t>
  </si>
  <si>
    <t>Women Drug</t>
  </si>
  <si>
    <t>p</t>
  </si>
  <si>
    <t>Men Drug</t>
  </si>
  <si>
    <t>α</t>
  </si>
  <si>
    <t>Men Control</t>
  </si>
  <si>
    <t>Women Control</t>
  </si>
  <si>
    <r>
      <t>α</t>
    </r>
    <r>
      <rPr>
        <vertAlign val="subscript"/>
        <sz val="11"/>
        <color theme="1"/>
        <rFont val="Calibri"/>
        <family val="2"/>
      </rPr>
      <t>p</t>
    </r>
  </si>
  <si>
    <t>df</t>
  </si>
  <si>
    <t>q-crit</t>
  </si>
  <si>
    <t>mean high</t>
  </si>
  <si>
    <t>mean low</t>
  </si>
  <si>
    <t>ANOVA</t>
  </si>
  <si>
    <t>mean diff</t>
  </si>
  <si>
    <t>Source of Variation</t>
  </si>
  <si>
    <t>SS</t>
  </si>
  <si>
    <t>MS</t>
  </si>
  <si>
    <t>F</t>
  </si>
  <si>
    <t>P-value</t>
  </si>
  <si>
    <t>F crit</t>
  </si>
  <si>
    <t>se</t>
  </si>
  <si>
    <t>Between Groups</t>
  </si>
  <si>
    <t>q-stat</t>
  </si>
  <si>
    <t>Within Groups</t>
  </si>
  <si>
    <t>p-value</t>
  </si>
  <si>
    <t>sig</t>
  </si>
  <si>
    <t>Total</t>
  </si>
  <si>
    <t>REGWQ data analysis</t>
  </si>
  <si>
    <t>MD</t>
  </si>
  <si>
    <t>MC</t>
  </si>
  <si>
    <t>WD</t>
  </si>
  <si>
    <t>WC</t>
  </si>
  <si>
    <t>REGWQ TEST</t>
  </si>
  <si>
    <t>group</t>
  </si>
  <si>
    <t>mean</t>
  </si>
  <si>
    <t>size</t>
  </si>
  <si>
    <t>std dev</t>
  </si>
  <si>
    <t>Q TEST</t>
  </si>
  <si>
    <t>alpha</t>
  </si>
  <si>
    <t>ANOVA: Single Factor</t>
  </si>
  <si>
    <t>Method 1</t>
  </si>
  <si>
    <t>Method 2</t>
  </si>
  <si>
    <t>Method 3</t>
  </si>
  <si>
    <t>Method 4</t>
  </si>
  <si>
    <t>Method 5</t>
  </si>
  <si>
    <t>DESCRIPTION</t>
  </si>
  <si>
    <t>Alpha</t>
  </si>
  <si>
    <t>Group</t>
  </si>
  <si>
    <t>Std Err</t>
  </si>
  <si>
    <t>Lower</t>
  </si>
  <si>
    <t>Upper</t>
  </si>
  <si>
    <t>Sources</t>
  </si>
  <si>
    <t>P value</t>
  </si>
  <si>
    <t>Eta-sq</t>
  </si>
  <si>
    <t>RMSSE</t>
  </si>
  <si>
    <t>Omega Sq</t>
  </si>
  <si>
    <t>Real Statistics Using Excel</t>
  </si>
  <si>
    <t>Updated</t>
  </si>
  <si>
    <t>Copyright © 2013 - 2024 Charles Zaiontz</t>
  </si>
  <si>
    <t>REGWQ Post-hoc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</si>
</sst>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4" xfId="0" applyFont="1" applyBorder="1" applyAlignment="1">
      <alignment horizontal="center"/>
    </xf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8916-5C1E-48ED-B648-5887FF11A675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72</v>
      </c>
    </row>
    <row r="2" spans="1:13" x14ac:dyDescent="0.35">
      <c r="A2" t="s">
        <v>75</v>
      </c>
    </row>
    <row r="4" spans="1:13" x14ac:dyDescent="0.35">
      <c r="A4" t="s">
        <v>73</v>
      </c>
      <c r="B4" s="23">
        <v>45472</v>
      </c>
    </row>
    <row r="6" spans="1:13" x14ac:dyDescent="0.35">
      <c r="A6" s="24" t="s">
        <v>74</v>
      </c>
    </row>
    <row r="10" spans="1:13" ht="18.5" x14ac:dyDescent="0.45">
      <c r="M1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507D-FDEF-44E7-A4F0-AC11C87E0160}">
  <dimension ref="A1:W23"/>
  <sheetViews>
    <sheetView workbookViewId="0"/>
  </sheetViews>
  <sheetFormatPr defaultRowHeight="14.5" x14ac:dyDescent="0.35"/>
  <cols>
    <col min="1" max="4" width="7.1796875" customWidth="1"/>
    <col min="5" max="5" width="5.1796875" customWidth="1"/>
    <col min="6" max="6" width="17.1796875" customWidth="1"/>
    <col min="7" max="12" width="8.26953125" customWidth="1"/>
    <col min="13" max="13" width="9.54296875" customWidth="1"/>
    <col min="14" max="14" width="15.453125" customWidth="1"/>
    <col min="16" max="16" width="5.1796875" customWidth="1"/>
    <col min="17" max="17" width="12.1796875" customWidth="1"/>
  </cols>
  <sheetData>
    <row r="1" spans="1:23" x14ac:dyDescent="0.35">
      <c r="A1" s="1" t="s">
        <v>0</v>
      </c>
    </row>
    <row r="3" spans="1:23" x14ac:dyDescent="0.35">
      <c r="A3" s="2" t="s">
        <v>1</v>
      </c>
      <c r="B3" s="2"/>
      <c r="C3" s="2" t="s">
        <v>2</v>
      </c>
      <c r="D3" s="2"/>
      <c r="E3" s="3"/>
      <c r="F3" t="s">
        <v>3</v>
      </c>
      <c r="M3" s="3"/>
      <c r="N3" t="s">
        <v>4</v>
      </c>
      <c r="Q3" t="s">
        <v>5</v>
      </c>
      <c r="R3" s="4">
        <v>4</v>
      </c>
      <c r="S3" s="4">
        <v>4</v>
      </c>
      <c r="T3" s="4">
        <v>4</v>
      </c>
      <c r="U3" s="4">
        <v>4</v>
      </c>
      <c r="V3" s="4">
        <v>4</v>
      </c>
      <c r="W3" s="4">
        <v>4</v>
      </c>
    </row>
    <row r="4" spans="1:23" ht="15" thickBot="1" x14ac:dyDescent="0.4">
      <c r="A4" s="5" t="s">
        <v>6</v>
      </c>
      <c r="B4" s="6" t="s">
        <v>7</v>
      </c>
      <c r="C4" s="5" t="s">
        <v>6</v>
      </c>
      <c r="D4" s="7" t="s">
        <v>7</v>
      </c>
      <c r="E4" s="3"/>
      <c r="M4" s="3"/>
      <c r="N4" s="3"/>
      <c r="O4" s="3"/>
      <c r="Q4" t="s">
        <v>8</v>
      </c>
      <c r="R4">
        <v>1</v>
      </c>
      <c r="S4">
        <v>1</v>
      </c>
      <c r="T4">
        <v>2</v>
      </c>
      <c r="U4">
        <v>1</v>
      </c>
      <c r="V4">
        <v>2</v>
      </c>
      <c r="W4">
        <v>3</v>
      </c>
    </row>
    <row r="5" spans="1:23" ht="15" thickBot="1" x14ac:dyDescent="0.4">
      <c r="A5" s="8">
        <v>3</v>
      </c>
      <c r="B5" s="9">
        <v>2</v>
      </c>
      <c r="C5" s="8">
        <v>5</v>
      </c>
      <c r="D5" s="10">
        <v>4</v>
      </c>
      <c r="E5" s="3"/>
      <c r="F5" t="s">
        <v>9</v>
      </c>
      <c r="M5" s="3"/>
      <c r="N5" s="11" t="s">
        <v>10</v>
      </c>
      <c r="O5" s="11" t="s">
        <v>11</v>
      </c>
      <c r="Q5" t="s">
        <v>12</v>
      </c>
      <c r="R5">
        <v>4</v>
      </c>
      <c r="S5">
        <v>3</v>
      </c>
      <c r="T5">
        <v>4</v>
      </c>
      <c r="U5">
        <v>2</v>
      </c>
      <c r="V5">
        <v>3</v>
      </c>
      <c r="W5">
        <v>4</v>
      </c>
    </row>
    <row r="6" spans="1:23" x14ac:dyDescent="0.35">
      <c r="A6" s="12">
        <v>5</v>
      </c>
      <c r="B6" s="3">
        <v>4</v>
      </c>
      <c r="C6" s="12">
        <v>8</v>
      </c>
      <c r="D6" s="13">
        <v>5</v>
      </c>
      <c r="E6" s="3"/>
      <c r="F6" s="11" t="s">
        <v>10</v>
      </c>
      <c r="G6" s="11" t="s">
        <v>13</v>
      </c>
      <c r="H6" s="11" t="s">
        <v>14</v>
      </c>
      <c r="I6" s="11" t="s">
        <v>15</v>
      </c>
      <c r="J6" s="11" t="s">
        <v>16</v>
      </c>
      <c r="M6" s="3"/>
      <c r="N6" t="s">
        <v>17</v>
      </c>
      <c r="O6">
        <v>5.583333333333333</v>
      </c>
      <c r="Q6" t="s">
        <v>18</v>
      </c>
      <c r="R6" s="14">
        <f t="shared" ref="R6:W6" si="0">R5-R4+1</f>
        <v>4</v>
      </c>
      <c r="S6" s="14">
        <f t="shared" si="0"/>
        <v>3</v>
      </c>
      <c r="T6" s="14">
        <f t="shared" si="0"/>
        <v>3</v>
      </c>
      <c r="U6" s="14">
        <f t="shared" si="0"/>
        <v>2</v>
      </c>
      <c r="V6" s="14">
        <f t="shared" si="0"/>
        <v>2</v>
      </c>
      <c r="W6" s="14">
        <f t="shared" si="0"/>
        <v>2</v>
      </c>
    </row>
    <row r="7" spans="1:23" x14ac:dyDescent="0.35">
      <c r="A7" s="12">
        <v>6</v>
      </c>
      <c r="B7" s="3">
        <v>3</v>
      </c>
      <c r="C7" s="12">
        <v>6</v>
      </c>
      <c r="D7" s="13">
        <v>3</v>
      </c>
      <c r="E7" s="3"/>
      <c r="F7" t="s">
        <v>19</v>
      </c>
      <c r="G7">
        <v>12</v>
      </c>
      <c r="H7">
        <v>51</v>
      </c>
      <c r="I7">
        <v>4.25</v>
      </c>
      <c r="J7">
        <v>3.1136363636363638</v>
      </c>
      <c r="M7" s="3"/>
      <c r="N7" t="s">
        <v>19</v>
      </c>
      <c r="O7">
        <v>4.25</v>
      </c>
      <c r="Q7" s="15" t="s">
        <v>20</v>
      </c>
      <c r="R7">
        <v>0.05</v>
      </c>
      <c r="S7">
        <v>0.05</v>
      </c>
      <c r="T7">
        <v>0.05</v>
      </c>
      <c r="U7">
        <v>0.05</v>
      </c>
      <c r="V7">
        <v>0.05</v>
      </c>
      <c r="W7">
        <v>0.05</v>
      </c>
    </row>
    <row r="8" spans="1:23" ht="16.5" x14ac:dyDescent="0.45">
      <c r="A8" s="12">
        <v>1</v>
      </c>
      <c r="B8" s="3">
        <v>5</v>
      </c>
      <c r="C8" s="12">
        <v>4</v>
      </c>
      <c r="D8" s="13">
        <v>7</v>
      </c>
      <c r="E8" s="3"/>
      <c r="F8" t="s">
        <v>21</v>
      </c>
      <c r="G8">
        <v>12</v>
      </c>
      <c r="H8">
        <v>38</v>
      </c>
      <c r="I8">
        <v>3.1666666666666665</v>
      </c>
      <c r="J8">
        <v>2.6969696969696972</v>
      </c>
      <c r="M8" s="3"/>
      <c r="N8" t="s">
        <v>22</v>
      </c>
      <c r="O8">
        <v>3.8333333333333335</v>
      </c>
      <c r="Q8" s="15" t="s">
        <v>23</v>
      </c>
      <c r="R8">
        <f>IF(R6&lt;R3-1,1-(1-R7)^(R6/R3),R7)</f>
        <v>0.05</v>
      </c>
      <c r="S8">
        <f t="shared" ref="S8:W8" si="1">IF(S6&lt;S3-1,1-(1-S7)^(S6/S3),S7)</f>
        <v>0.05</v>
      </c>
      <c r="T8">
        <f t="shared" si="1"/>
        <v>0.05</v>
      </c>
      <c r="U8">
        <f t="shared" si="1"/>
        <v>2.5320565519103666E-2</v>
      </c>
      <c r="V8">
        <f t="shared" si="1"/>
        <v>2.5320565519103666E-2</v>
      </c>
      <c r="W8">
        <f t="shared" si="1"/>
        <v>2.5320565519103666E-2</v>
      </c>
    </row>
    <row r="9" spans="1:23" ht="15" thickBot="1" x14ac:dyDescent="0.4">
      <c r="A9" s="12">
        <v>5</v>
      </c>
      <c r="B9" s="3">
        <v>1</v>
      </c>
      <c r="C9" s="12">
        <v>7</v>
      </c>
      <c r="D9" s="13">
        <v>6</v>
      </c>
      <c r="E9" s="3"/>
      <c r="F9" t="s">
        <v>17</v>
      </c>
      <c r="G9">
        <v>12</v>
      </c>
      <c r="H9">
        <v>67</v>
      </c>
      <c r="I9">
        <v>5.583333333333333</v>
      </c>
      <c r="J9">
        <v>2.4469696969696986</v>
      </c>
      <c r="M9" s="3"/>
      <c r="N9" s="16" t="s">
        <v>21</v>
      </c>
      <c r="O9" s="16">
        <v>3.1666666666666665</v>
      </c>
      <c r="Q9" s="15" t="s">
        <v>24</v>
      </c>
      <c r="R9">
        <f>H16</f>
        <v>44</v>
      </c>
      <c r="S9">
        <f>R9</f>
        <v>44</v>
      </c>
      <c r="T9">
        <f t="shared" ref="T9:W9" si="2">S9</f>
        <v>44</v>
      </c>
      <c r="U9">
        <f t="shared" si="2"/>
        <v>44</v>
      </c>
      <c r="V9">
        <f t="shared" si="2"/>
        <v>44</v>
      </c>
      <c r="W9">
        <f t="shared" si="2"/>
        <v>44</v>
      </c>
    </row>
    <row r="10" spans="1:23" ht="15" thickBot="1" x14ac:dyDescent="0.4">
      <c r="A10" s="12">
        <v>6</v>
      </c>
      <c r="B10" s="3">
        <v>5</v>
      </c>
      <c r="C10" s="12">
        <v>8</v>
      </c>
      <c r="D10" s="13">
        <v>3</v>
      </c>
      <c r="E10" s="3"/>
      <c r="F10" s="16" t="s">
        <v>22</v>
      </c>
      <c r="G10" s="16">
        <v>12</v>
      </c>
      <c r="H10" s="16">
        <v>46</v>
      </c>
      <c r="I10" s="16">
        <v>3.8333333333333335</v>
      </c>
      <c r="J10" s="16">
        <v>2.6969696969696959</v>
      </c>
      <c r="M10" s="3"/>
      <c r="Q10" s="15" t="s">
        <v>25</v>
      </c>
      <c r="R10" s="14" t="e">
        <f ca="1">QCRIT(R6,R9,R8,2)</f>
        <v>#NAME?</v>
      </c>
      <c r="S10" s="14" t="e">
        <f ca="1">QCRIT(S6,S9,S8,2)</f>
        <v>#NAME?</v>
      </c>
      <c r="T10" s="14" t="e">
        <f ca="1">QCRIT(T6,T9,T8,2)</f>
        <v>#NAME?</v>
      </c>
      <c r="U10" s="14" t="e">
        <f ca="1">QCRIT(U6,U9,U8,2)</f>
        <v>#NAME?</v>
      </c>
      <c r="V10" s="14" t="e">
        <f ca="1">QCRIT(V6,V9,V8,2)</f>
        <v>#NAME?</v>
      </c>
      <c r="W10" s="14" t="e">
        <f ca="1">QCRIT(W6,W9,W8,2)</f>
        <v>#NAME?</v>
      </c>
    </row>
    <row r="11" spans="1:23" x14ac:dyDescent="0.35">
      <c r="A11" s="12">
        <v>4</v>
      </c>
      <c r="B11" s="3">
        <v>2</v>
      </c>
      <c r="C11" s="12">
        <v>5</v>
      </c>
      <c r="D11" s="13">
        <v>2</v>
      </c>
      <c r="E11" s="3"/>
      <c r="Q11" t="s">
        <v>26</v>
      </c>
      <c r="R11">
        <f t="shared" ref="R11:W11" si="3">INDEX($O$6:$O$9,R4)</f>
        <v>5.583333333333333</v>
      </c>
      <c r="S11">
        <f t="shared" si="3"/>
        <v>5.583333333333333</v>
      </c>
      <c r="T11">
        <f t="shared" si="3"/>
        <v>4.25</v>
      </c>
      <c r="U11">
        <f t="shared" si="3"/>
        <v>5.583333333333333</v>
      </c>
      <c r="V11">
        <f t="shared" si="3"/>
        <v>4.25</v>
      </c>
      <c r="W11">
        <f t="shared" si="3"/>
        <v>3.8333333333333335</v>
      </c>
    </row>
    <row r="12" spans="1:23" x14ac:dyDescent="0.35">
      <c r="A12" s="12">
        <v>3</v>
      </c>
      <c r="B12" s="3">
        <v>3</v>
      </c>
      <c r="C12" s="12">
        <v>6</v>
      </c>
      <c r="D12" s="13">
        <v>2</v>
      </c>
      <c r="E12" s="3"/>
      <c r="Q12" t="s">
        <v>27</v>
      </c>
      <c r="R12">
        <f>INDEX($O$6:$O$9,R5)</f>
        <v>3.1666666666666665</v>
      </c>
      <c r="S12">
        <f>INDEX($O$6:$O$9,S5)</f>
        <v>3.8333333333333335</v>
      </c>
      <c r="T12">
        <f>INDEX($O$6:$O$9,T5)</f>
        <v>3.1666666666666665</v>
      </c>
      <c r="U12">
        <f>INDEX($O$6:$O$9,U5)-0.235</f>
        <v>4.0149999999999997</v>
      </c>
      <c r="V12">
        <f>INDEX($O$6:$O$9,V5)</f>
        <v>3.8333333333333335</v>
      </c>
      <c r="W12">
        <f>INDEX($O$6:$O$9,W5)</f>
        <v>3.1666666666666665</v>
      </c>
    </row>
    <row r="13" spans="1:23" ht="15" thickBot="1" x14ac:dyDescent="0.4">
      <c r="A13" s="12">
        <v>7</v>
      </c>
      <c r="B13" s="3">
        <v>6</v>
      </c>
      <c r="C13" s="12">
        <v>6</v>
      </c>
      <c r="D13" s="13">
        <v>4</v>
      </c>
      <c r="E13" s="3"/>
      <c r="F13" t="s">
        <v>28</v>
      </c>
      <c r="Q13" t="s">
        <v>29</v>
      </c>
      <c r="R13" s="14">
        <f t="shared" ref="R13:W13" si="4">R11-R12</f>
        <v>2.4166666666666665</v>
      </c>
      <c r="S13" s="14">
        <f t="shared" si="4"/>
        <v>1.7499999999999996</v>
      </c>
      <c r="T13" s="14">
        <f t="shared" si="4"/>
        <v>1.0833333333333335</v>
      </c>
      <c r="U13" s="14">
        <f t="shared" si="4"/>
        <v>1.5683333333333334</v>
      </c>
      <c r="V13" s="14">
        <f t="shared" si="4"/>
        <v>0.41666666666666652</v>
      </c>
      <c r="W13" s="14">
        <f t="shared" si="4"/>
        <v>0.66666666666666696</v>
      </c>
    </row>
    <row r="14" spans="1:23" x14ac:dyDescent="0.35">
      <c r="A14" s="12">
        <v>4</v>
      </c>
      <c r="B14" s="3">
        <v>2</v>
      </c>
      <c r="C14" s="12">
        <v>3</v>
      </c>
      <c r="D14" s="13">
        <v>5</v>
      </c>
      <c r="E14" s="3"/>
      <c r="F14" s="11" t="s">
        <v>30</v>
      </c>
      <c r="G14" s="11" t="s">
        <v>31</v>
      </c>
      <c r="H14" s="11" t="s">
        <v>24</v>
      </c>
      <c r="I14" s="11" t="s">
        <v>32</v>
      </c>
      <c r="J14" s="11" t="s">
        <v>33</v>
      </c>
      <c r="K14" s="11" t="s">
        <v>34</v>
      </c>
      <c r="L14" s="11" t="s">
        <v>35</v>
      </c>
      <c r="Q14" s="15" t="s">
        <v>36</v>
      </c>
      <c r="R14">
        <f>SQRT($I$16/$G$7)</f>
        <v>0.47772345239656905</v>
      </c>
      <c r="S14">
        <f>R14</f>
        <v>0.47772345239656905</v>
      </c>
      <c r="T14">
        <f t="shared" ref="T14:W14" si="5">S14</f>
        <v>0.47772345239656905</v>
      </c>
      <c r="U14">
        <f t="shared" si="5"/>
        <v>0.47772345239656905</v>
      </c>
      <c r="V14">
        <f t="shared" si="5"/>
        <v>0.47772345239656905</v>
      </c>
      <c r="W14">
        <f t="shared" si="5"/>
        <v>0.47772345239656905</v>
      </c>
    </row>
    <row r="15" spans="1:23" x14ac:dyDescent="0.35">
      <c r="A15" s="12">
        <v>5</v>
      </c>
      <c r="B15" s="3">
        <v>4</v>
      </c>
      <c r="C15" s="12">
        <v>4</v>
      </c>
      <c r="D15" s="13">
        <v>2</v>
      </c>
      <c r="E15" s="3"/>
      <c r="F15" t="s">
        <v>37</v>
      </c>
      <c r="G15">
        <v>37.416666666666714</v>
      </c>
      <c r="H15">
        <v>3</v>
      </c>
      <c r="I15">
        <v>12.472222222222237</v>
      </c>
      <c r="J15">
        <v>4.554172429691107</v>
      </c>
      <c r="K15">
        <v>7.2835322244351394E-3</v>
      </c>
      <c r="L15">
        <v>2.8164658165656813</v>
      </c>
      <c r="Q15" t="s">
        <v>38</v>
      </c>
      <c r="R15">
        <f>R13/R14</f>
        <v>5.0587147324317181</v>
      </c>
      <c r="S15">
        <f t="shared" ref="S15:W15" si="6">S13/S14</f>
        <v>3.6632072200367607</v>
      </c>
      <c r="T15">
        <f t="shared" si="6"/>
        <v>2.2676997076418051</v>
      </c>
      <c r="U15">
        <f t="shared" si="6"/>
        <v>3.2829314229091362</v>
      </c>
      <c r="V15">
        <f t="shared" si="6"/>
        <v>0.87219219524684777</v>
      </c>
      <c r="W15">
        <f t="shared" si="6"/>
        <v>1.3955075123949574</v>
      </c>
    </row>
    <row r="16" spans="1:23" x14ac:dyDescent="0.35">
      <c r="A16" s="17">
        <v>2</v>
      </c>
      <c r="B16" s="18">
        <v>1</v>
      </c>
      <c r="C16" s="17">
        <v>5</v>
      </c>
      <c r="D16" s="19">
        <v>3</v>
      </c>
      <c r="E16" s="3"/>
      <c r="F16" t="s">
        <v>39</v>
      </c>
      <c r="G16">
        <v>120.5</v>
      </c>
      <c r="H16">
        <v>44</v>
      </c>
      <c r="I16">
        <v>2.7386363636363638</v>
      </c>
      <c r="Q16" t="s">
        <v>40</v>
      </c>
      <c r="R16" t="e">
        <f ca="1">QDIST(R15,R6,R9)</f>
        <v>#NAME?</v>
      </c>
      <c r="S16" t="e">
        <f ca="1">QDIST(S15,S6,S9)</f>
        <v>#NAME?</v>
      </c>
      <c r="T16" t="e">
        <f ca="1">QDIST(T15,T6,T9)</f>
        <v>#NAME?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</row>
    <row r="17" spans="6:23" x14ac:dyDescent="0.35">
      <c r="Q17" t="s">
        <v>41</v>
      </c>
      <c r="R17" s="20" t="e">
        <f t="shared" ref="R17:W17" ca="1" si="7">IF(R10&lt;R15,"Yes","No")</f>
        <v>#NAME?</v>
      </c>
      <c r="S17" s="20" t="e">
        <f t="shared" ca="1" si="7"/>
        <v>#NAME?</v>
      </c>
      <c r="T17" s="20" t="e">
        <f t="shared" ca="1" si="7"/>
        <v>#NAME?</v>
      </c>
      <c r="U17" s="20" t="e">
        <f t="shared" ca="1" si="7"/>
        <v>#NAME?</v>
      </c>
      <c r="V17" s="20" t="e">
        <f t="shared" ca="1" si="7"/>
        <v>#NAME?</v>
      </c>
      <c r="W17" s="20" t="e">
        <f t="shared" ca="1" si="7"/>
        <v>#NAME?</v>
      </c>
    </row>
    <row r="18" spans="6:23" ht="15" thickBot="1" x14ac:dyDescent="0.4">
      <c r="F18" s="16" t="s">
        <v>42</v>
      </c>
      <c r="G18" s="16">
        <v>157.91666666666671</v>
      </c>
      <c r="H18" s="16">
        <v>47</v>
      </c>
      <c r="I18" s="16"/>
      <c r="J18" s="16"/>
      <c r="K18" s="16"/>
      <c r="L18" s="16"/>
    </row>
    <row r="23" spans="6:23" x14ac:dyDescent="0.35">
      <c r="U23" s="21"/>
    </row>
  </sheetData>
  <mergeCells count="2">
    <mergeCell ref="A3:B3"/>
    <mergeCell ref="C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7BCF-D730-4837-9679-7EB2B8965C2C}">
  <dimension ref="A1:O17"/>
  <sheetViews>
    <sheetView workbookViewId="0"/>
  </sheetViews>
  <sheetFormatPr defaultRowHeight="14.5" x14ac:dyDescent="0.35"/>
  <cols>
    <col min="1" max="4" width="6.7265625" customWidth="1"/>
  </cols>
  <sheetData>
    <row r="1" spans="1:15" x14ac:dyDescent="0.35">
      <c r="A1" s="1" t="s">
        <v>43</v>
      </c>
    </row>
    <row r="3" spans="1:15" ht="15" thickBot="1" x14ac:dyDescent="0.4">
      <c r="A3" s="5" t="s">
        <v>44</v>
      </c>
      <c r="B3" s="6" t="s">
        <v>45</v>
      </c>
      <c r="C3" s="5" t="s">
        <v>46</v>
      </c>
      <c r="D3" s="7" t="s">
        <v>47</v>
      </c>
      <c r="F3" t="s">
        <v>48</v>
      </c>
    </row>
    <row r="4" spans="1:15" ht="15" thickTop="1" x14ac:dyDescent="0.35">
      <c r="A4" s="8">
        <v>3</v>
      </c>
      <c r="B4" s="9">
        <v>2</v>
      </c>
      <c r="C4" s="8">
        <v>5</v>
      </c>
      <c r="D4" s="10">
        <v>4</v>
      </c>
      <c r="F4" s="22" t="s">
        <v>49</v>
      </c>
      <c r="G4" s="22" t="s">
        <v>50</v>
      </c>
      <c r="H4" s="22" t="s">
        <v>51</v>
      </c>
      <c r="I4" s="22" t="s">
        <v>52</v>
      </c>
    </row>
    <row r="5" spans="1:15" x14ac:dyDescent="0.35">
      <c r="A5" s="12">
        <v>5</v>
      </c>
      <c r="B5" s="3">
        <v>4</v>
      </c>
      <c r="C5" s="12">
        <v>8</v>
      </c>
      <c r="D5" s="13">
        <v>5</v>
      </c>
      <c r="F5" t="str">
        <f>A3</f>
        <v>MD</v>
      </c>
      <c r="G5">
        <f>AVERAGE(A4:A15)</f>
        <v>4.25</v>
      </c>
      <c r="H5">
        <f>COUNT(A4:A15)</f>
        <v>12</v>
      </c>
      <c r="I5">
        <f>STDEV(A4:A15)</f>
        <v>1.764549903980152</v>
      </c>
    </row>
    <row r="6" spans="1:15" x14ac:dyDescent="0.35">
      <c r="A6" s="12">
        <v>6</v>
      </c>
      <c r="B6" s="3">
        <v>3</v>
      </c>
      <c r="C6" s="12">
        <v>6</v>
      </c>
      <c r="D6" s="13">
        <v>3</v>
      </c>
      <c r="F6" t="str">
        <f>B3</f>
        <v>MC</v>
      </c>
      <c r="G6">
        <f>AVERAGE(B4:B15)</f>
        <v>3.1666666666666665</v>
      </c>
      <c r="H6">
        <f>COUNT(B4:B15)</f>
        <v>12</v>
      </c>
      <c r="I6">
        <f>STDEV(B4:B15)</f>
        <v>1.6422453217986943</v>
      </c>
    </row>
    <row r="7" spans="1:15" x14ac:dyDescent="0.35">
      <c r="A7" s="12">
        <v>1</v>
      </c>
      <c r="B7" s="3">
        <v>5</v>
      </c>
      <c r="C7" s="12">
        <v>4</v>
      </c>
      <c r="D7" s="13">
        <v>7</v>
      </c>
      <c r="F7" t="str">
        <f>C3</f>
        <v>WD</v>
      </c>
      <c r="G7">
        <f>AVERAGE(C4:C15)</f>
        <v>5.583333333333333</v>
      </c>
      <c r="H7">
        <f>COUNT(C4:C15)</f>
        <v>12</v>
      </c>
      <c r="I7">
        <f>STDEV(C4:C15)</f>
        <v>1.56427928995103</v>
      </c>
    </row>
    <row r="8" spans="1:15" x14ac:dyDescent="0.35">
      <c r="A8" s="12">
        <v>5</v>
      </c>
      <c r="B8" s="3">
        <v>1</v>
      </c>
      <c r="C8" s="12">
        <v>7</v>
      </c>
      <c r="D8" s="13">
        <v>6</v>
      </c>
      <c r="F8" t="str">
        <f>D3</f>
        <v>WC</v>
      </c>
      <c r="G8">
        <f>AVERAGE(D4:D15)</f>
        <v>3.8333333333333335</v>
      </c>
      <c r="H8">
        <f>COUNT(D4:D15)</f>
        <v>12</v>
      </c>
      <c r="I8">
        <f>STDEV(D4:D15)</f>
        <v>1.6422453217986939</v>
      </c>
    </row>
    <row r="9" spans="1:15" x14ac:dyDescent="0.35">
      <c r="A9" s="12">
        <v>6</v>
      </c>
      <c r="B9" s="3">
        <v>5</v>
      </c>
      <c r="C9" s="12">
        <v>8</v>
      </c>
      <c r="D9" s="13">
        <v>3</v>
      </c>
      <c r="F9" s="4"/>
      <c r="G9" s="4"/>
      <c r="H9" s="4"/>
      <c r="I9" s="4"/>
    </row>
    <row r="10" spans="1:15" ht="15" thickBot="1" x14ac:dyDescent="0.4">
      <c r="A10" s="12">
        <v>4</v>
      </c>
      <c r="B10" s="3">
        <v>2</v>
      </c>
      <c r="C10" s="12">
        <v>5</v>
      </c>
      <c r="D10" s="13">
        <v>2</v>
      </c>
      <c r="F10" t="s">
        <v>53</v>
      </c>
      <c r="K10" s="3" t="s">
        <v>54</v>
      </c>
      <c r="L10">
        <v>0.05</v>
      </c>
    </row>
    <row r="11" spans="1:15" ht="15" thickTop="1" x14ac:dyDescent="0.35">
      <c r="A11" s="12">
        <v>3</v>
      </c>
      <c r="B11" s="3">
        <v>3</v>
      </c>
      <c r="C11" s="12">
        <v>6</v>
      </c>
      <c r="D11" s="13">
        <v>2</v>
      </c>
      <c r="F11" s="22" t="e">
        <f t="array" aca="1" ref="F11:O17" ca="1">REGWQ(A3:D15,TRUE,L10)</f>
        <v>#NAME?</v>
      </c>
      <c r="G11" s="22" t="e">
        <f ca="1"/>
        <v>#NAME?</v>
      </c>
      <c r="H11" s="22" t="e">
        <f ca="1"/>
        <v>#NAME?</v>
      </c>
      <c r="I11" s="22" t="e">
        <f ca="1"/>
        <v>#NAME?</v>
      </c>
      <c r="J11" s="22" t="e">
        <f ca="1"/>
        <v>#NAME?</v>
      </c>
      <c r="K11" s="22" t="e">
        <f ca="1"/>
        <v>#NAME?</v>
      </c>
      <c r="L11" s="22" t="e">
        <f ca="1"/>
        <v>#NAME?</v>
      </c>
      <c r="M11" s="22" t="e">
        <f ca="1"/>
        <v>#NAME?</v>
      </c>
      <c r="N11" s="22" t="e">
        <f ca="1"/>
        <v>#NAME?</v>
      </c>
      <c r="O11" s="22" t="e">
        <f ca="1"/>
        <v>#NAME?</v>
      </c>
    </row>
    <row r="12" spans="1:15" x14ac:dyDescent="0.35">
      <c r="A12" s="12">
        <v>7</v>
      </c>
      <c r="B12" s="3">
        <v>6</v>
      </c>
      <c r="C12" s="12">
        <v>6</v>
      </c>
      <c r="D12" s="13">
        <v>4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s="3" t="e">
        <f ca="1"/>
        <v>#NAME?</v>
      </c>
    </row>
    <row r="13" spans="1:15" x14ac:dyDescent="0.35">
      <c r="A13" s="12">
        <v>4</v>
      </c>
      <c r="B13" s="3">
        <v>2</v>
      </c>
      <c r="C13" s="12">
        <v>3</v>
      </c>
      <c r="D13" s="13">
        <v>5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s="3" t="e">
        <f ca="1"/>
        <v>#NAME?</v>
      </c>
    </row>
    <row r="14" spans="1:15" x14ac:dyDescent="0.35">
      <c r="A14" s="12">
        <v>5</v>
      </c>
      <c r="B14" s="3">
        <v>4</v>
      </c>
      <c r="C14" s="12">
        <v>4</v>
      </c>
      <c r="D14" s="13">
        <v>2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s="3" t="e">
        <f ca="1"/>
        <v>#NAME?</v>
      </c>
    </row>
    <row r="15" spans="1:15" x14ac:dyDescent="0.35">
      <c r="A15" s="17">
        <v>2</v>
      </c>
      <c r="B15" s="18">
        <v>1</v>
      </c>
      <c r="C15" s="17">
        <v>5</v>
      </c>
      <c r="D15" s="19">
        <v>3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s="3" t="e">
        <f ca="1"/>
        <v>#NAME?</v>
      </c>
    </row>
    <row r="16" spans="1:15" x14ac:dyDescent="0.35"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s="3" t="e">
        <f ca="1"/>
        <v>#NAME?</v>
      </c>
    </row>
    <row r="17" spans="6:15" x14ac:dyDescent="0.35">
      <c r="F17" s="14" t="e">
        <f ca="1"/>
        <v>#NAME?</v>
      </c>
      <c r="G17" s="14" t="e">
        <f ca="1"/>
        <v>#NAME?</v>
      </c>
      <c r="H17" s="14" t="e">
        <f ca="1"/>
        <v>#NAME?</v>
      </c>
      <c r="I17" s="14" t="e">
        <f ca="1"/>
        <v>#NAME?</v>
      </c>
      <c r="J17" s="14" t="e">
        <f ca="1"/>
        <v>#NAME?</v>
      </c>
      <c r="K17" s="14" t="e">
        <f ca="1"/>
        <v>#NAME?</v>
      </c>
      <c r="L17" s="14" t="e">
        <f ca="1"/>
        <v>#NAME?</v>
      </c>
      <c r="M17" s="14" t="e">
        <f ca="1"/>
        <v>#NAME?</v>
      </c>
      <c r="N17" s="14" t="e">
        <f ca="1"/>
        <v>#NAME?</v>
      </c>
      <c r="O17" s="18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01B4-1F4F-45A1-A0BC-249A3EFE8F25}">
  <dimension ref="A1:AB17"/>
  <sheetViews>
    <sheetView workbookViewId="0"/>
  </sheetViews>
  <sheetFormatPr defaultRowHeight="14.5" x14ac:dyDescent="0.35"/>
  <cols>
    <col min="6" max="6" width="2.7265625" customWidth="1"/>
    <col min="7" max="7" width="14.81640625" customWidth="1"/>
    <col min="8" max="8" width="7.36328125" customWidth="1"/>
    <col min="9" max="9" width="6.08984375" customWidth="1"/>
    <col min="17" max="17" width="9.54296875" customWidth="1"/>
    <col min="18" max="18" width="7.7265625" customWidth="1"/>
    <col min="19" max="19" width="2.54296875" customWidth="1"/>
    <col min="20" max="20" width="10.08984375" customWidth="1"/>
  </cols>
  <sheetData>
    <row r="1" spans="1:28" x14ac:dyDescent="0.35">
      <c r="A1" s="1" t="s">
        <v>0</v>
      </c>
      <c r="G1" t="s">
        <v>55</v>
      </c>
    </row>
    <row r="3" spans="1:28" ht="15" thickBot="1" x14ac:dyDescent="0.4">
      <c r="A3" s="9" t="s">
        <v>56</v>
      </c>
      <c r="B3" s="9" t="s">
        <v>57</v>
      </c>
      <c r="C3" s="9" t="s">
        <v>58</v>
      </c>
      <c r="D3" s="9" t="s">
        <v>59</v>
      </c>
      <c r="E3" s="6" t="s">
        <v>60</v>
      </c>
      <c r="G3" t="s">
        <v>61</v>
      </c>
      <c r="L3" t="s">
        <v>62</v>
      </c>
      <c r="M3">
        <v>0.05</v>
      </c>
      <c r="Q3" t="s">
        <v>4</v>
      </c>
      <c r="T3" t="s">
        <v>5</v>
      </c>
      <c r="U3" s="4">
        <v>5</v>
      </c>
      <c r="V3" s="4">
        <v>5</v>
      </c>
      <c r="W3" s="4">
        <v>5</v>
      </c>
      <c r="X3" s="4">
        <v>5</v>
      </c>
      <c r="Y3" s="4">
        <v>5</v>
      </c>
      <c r="Z3" s="4">
        <v>5</v>
      </c>
      <c r="AA3" s="4">
        <v>5</v>
      </c>
      <c r="AB3" s="4">
        <v>5</v>
      </c>
    </row>
    <row r="4" spans="1:28" ht="15.5" thickTop="1" thickBot="1" x14ac:dyDescent="0.4">
      <c r="A4" s="9">
        <v>51</v>
      </c>
      <c r="B4" s="9">
        <v>82</v>
      </c>
      <c r="C4" s="9">
        <v>79</v>
      </c>
      <c r="D4" s="9">
        <v>85</v>
      </c>
      <c r="E4" s="3">
        <v>37</v>
      </c>
      <c r="G4" s="22" t="s">
        <v>63</v>
      </c>
      <c r="H4" s="22" t="s">
        <v>13</v>
      </c>
      <c r="I4" s="22" t="s">
        <v>14</v>
      </c>
      <c r="J4" s="22" t="s">
        <v>11</v>
      </c>
      <c r="K4" s="22" t="s">
        <v>16</v>
      </c>
      <c r="L4" s="22" t="s">
        <v>31</v>
      </c>
      <c r="M4" s="22" t="s">
        <v>64</v>
      </c>
      <c r="N4" s="22" t="s">
        <v>65</v>
      </c>
      <c r="O4" s="22" t="s">
        <v>66</v>
      </c>
      <c r="Q4" s="3"/>
      <c r="R4" s="3"/>
      <c r="T4" t="s">
        <v>8</v>
      </c>
      <c r="U4">
        <v>1</v>
      </c>
      <c r="V4">
        <v>1</v>
      </c>
      <c r="W4">
        <v>2</v>
      </c>
      <c r="X4">
        <v>1</v>
      </c>
      <c r="Y4">
        <v>2</v>
      </c>
      <c r="Z4">
        <v>3</v>
      </c>
      <c r="AA4">
        <v>2</v>
      </c>
      <c r="AB4">
        <v>3</v>
      </c>
    </row>
    <row r="5" spans="1:28" x14ac:dyDescent="0.35">
      <c r="A5" s="3">
        <v>84</v>
      </c>
      <c r="B5" s="3">
        <v>91</v>
      </c>
      <c r="C5" s="3">
        <v>84</v>
      </c>
      <c r="D5" s="3">
        <v>80</v>
      </c>
      <c r="E5" s="3">
        <v>40</v>
      </c>
      <c r="G5" t="str">
        <f>A3</f>
        <v>Method 1</v>
      </c>
      <c r="H5">
        <f>COUNT(A4:A11)</f>
        <v>8</v>
      </c>
      <c r="I5">
        <f>SUM(A4:A11)</f>
        <v>480</v>
      </c>
      <c r="J5">
        <f>AVERAGE(A4:A11)</f>
        <v>60</v>
      </c>
      <c r="K5">
        <f>VAR(A4:A11)</f>
        <v>192.57142857142858</v>
      </c>
      <c r="L5">
        <f>DEVSQ(A4:A11)</f>
        <v>1348</v>
      </c>
      <c r="M5">
        <f>SQRT(J14/H5)</f>
        <v>4.7049555941429615</v>
      </c>
      <c r="N5">
        <f>J5-M5*TINV(M3,I14)</f>
        <v>50.448432346264568</v>
      </c>
      <c r="O5">
        <f>J5+M5*TINV(M3,I14)</f>
        <v>69.551567653735432</v>
      </c>
      <c r="Q5" s="11" t="s">
        <v>10</v>
      </c>
      <c r="R5" s="11" t="s">
        <v>11</v>
      </c>
      <c r="T5" t="s">
        <v>12</v>
      </c>
      <c r="U5">
        <v>5</v>
      </c>
      <c r="V5">
        <v>4</v>
      </c>
      <c r="W5">
        <v>5</v>
      </c>
      <c r="X5">
        <v>3</v>
      </c>
      <c r="Y5">
        <v>4</v>
      </c>
      <c r="Z5">
        <v>5</v>
      </c>
      <c r="AA5">
        <v>3</v>
      </c>
      <c r="AB5">
        <v>4</v>
      </c>
    </row>
    <row r="6" spans="1:28" x14ac:dyDescent="0.35">
      <c r="A6" s="3">
        <v>50</v>
      </c>
      <c r="B6" s="3">
        <v>92</v>
      </c>
      <c r="C6" s="3">
        <v>74</v>
      </c>
      <c r="D6" s="3">
        <v>65</v>
      </c>
      <c r="E6" s="3">
        <v>61</v>
      </c>
      <c r="G6" t="str">
        <f>B3</f>
        <v>Method 2</v>
      </c>
      <c r="H6">
        <f>COUNT(B4:B11)</f>
        <v>8</v>
      </c>
      <c r="I6">
        <f>SUM(B4:B11)</f>
        <v>629</v>
      </c>
      <c r="J6">
        <f>AVERAGE(B4:B11)</f>
        <v>78.625</v>
      </c>
      <c r="K6">
        <f>VAR(B4:B11)</f>
        <v>163.98214285714286</v>
      </c>
      <c r="L6">
        <f>DEVSQ(B4:B11)</f>
        <v>1147.875</v>
      </c>
      <c r="M6">
        <f>SQRT(J14/H6)</f>
        <v>4.7049555941429615</v>
      </c>
      <c r="N6">
        <f>J6-M6*TINV(M3,I14)</f>
        <v>69.073432346264568</v>
      </c>
      <c r="O6">
        <f>J6+M6*TINV(M3,I14)</f>
        <v>88.176567653735432</v>
      </c>
      <c r="Q6" t="e">
        <f ca="1">INDEX(G$5:G$9,MATCH(R6,J$5:J$9,0))</f>
        <v>#NAME?</v>
      </c>
      <c r="R6" t="e">
        <f t="array" aca="1" ref="R6:R10" ca="1">QSORT(J5:J9,FALSE)</f>
        <v>#NAME?</v>
      </c>
      <c r="T6" t="s">
        <v>18</v>
      </c>
      <c r="U6" s="14">
        <f t="shared" ref="U6:AB6" si="0">U5-U4+1</f>
        <v>5</v>
      </c>
      <c r="V6" s="14">
        <f t="shared" si="0"/>
        <v>4</v>
      </c>
      <c r="W6" s="14">
        <f t="shared" si="0"/>
        <v>4</v>
      </c>
      <c r="X6" s="14">
        <f t="shared" si="0"/>
        <v>3</v>
      </c>
      <c r="Y6" s="14">
        <f t="shared" si="0"/>
        <v>3</v>
      </c>
      <c r="Z6" s="14">
        <f t="shared" si="0"/>
        <v>3</v>
      </c>
      <c r="AA6" s="14">
        <f t="shared" si="0"/>
        <v>2</v>
      </c>
      <c r="AB6" s="14">
        <f t="shared" si="0"/>
        <v>2</v>
      </c>
    </row>
    <row r="7" spans="1:28" x14ac:dyDescent="0.35">
      <c r="A7" s="3">
        <v>48</v>
      </c>
      <c r="B7" s="3">
        <v>80</v>
      </c>
      <c r="C7" s="3">
        <v>98</v>
      </c>
      <c r="D7" s="3">
        <v>71</v>
      </c>
      <c r="E7" s="3">
        <v>51</v>
      </c>
      <c r="G7" t="str">
        <f>C3</f>
        <v>Method 3</v>
      </c>
      <c r="H7">
        <f>COUNT(C4:C11)</f>
        <v>8</v>
      </c>
      <c r="I7">
        <f>SUM(C4:C11)</f>
        <v>624</v>
      </c>
      <c r="J7">
        <f>AVERAGE(C4:C11)</f>
        <v>78</v>
      </c>
      <c r="K7">
        <f>VAR(C4:C11)</f>
        <v>164.57142857142858</v>
      </c>
      <c r="L7">
        <f>DEVSQ(C4:C11)</f>
        <v>1152</v>
      </c>
      <c r="M7">
        <f>SQRT(J14/H7)</f>
        <v>4.7049555941429615</v>
      </c>
      <c r="N7">
        <f>J7-M7*TINV(M3,I14)</f>
        <v>68.448432346264568</v>
      </c>
      <c r="O7">
        <f>J7+M7*TINV(M3,I14)</f>
        <v>87.551567653735432</v>
      </c>
      <c r="Q7" t="e">
        <f t="shared" ref="Q7:Q10" ca="1" si="1">INDEX(G$5:G$9,MATCH(R7,J$5:J$9,0))</f>
        <v>#NAME?</v>
      </c>
      <c r="R7" t="e">
        <f ca="1"/>
        <v>#NAME?</v>
      </c>
      <c r="T7" s="15" t="s">
        <v>20</v>
      </c>
      <c r="U7">
        <v>0.05</v>
      </c>
      <c r="V7">
        <v>0.05</v>
      </c>
      <c r="W7">
        <v>0.05</v>
      </c>
      <c r="X7">
        <v>0.05</v>
      </c>
      <c r="Y7">
        <v>0.05</v>
      </c>
      <c r="Z7">
        <v>0.05</v>
      </c>
      <c r="AA7">
        <v>0.05</v>
      </c>
      <c r="AB7">
        <v>0.05</v>
      </c>
    </row>
    <row r="8" spans="1:28" ht="16.5" x14ac:dyDescent="0.45">
      <c r="A8" s="3">
        <v>79</v>
      </c>
      <c r="B8" s="3">
        <v>52</v>
      </c>
      <c r="C8" s="3">
        <v>63</v>
      </c>
      <c r="D8" s="3">
        <v>67</v>
      </c>
      <c r="E8" s="3">
        <v>76</v>
      </c>
      <c r="G8" t="str">
        <f>D3</f>
        <v>Method 4</v>
      </c>
      <c r="H8">
        <f>COUNT(D4:D11)</f>
        <v>8</v>
      </c>
      <c r="I8">
        <f>SUM(D4:D11)</f>
        <v>575</v>
      </c>
      <c r="J8">
        <f>AVERAGE(D4:D11)</f>
        <v>71.875</v>
      </c>
      <c r="K8">
        <f>VAR(D4:D11)</f>
        <v>181.55357142857142</v>
      </c>
      <c r="L8">
        <f>DEVSQ(D4:D11)</f>
        <v>1270.875</v>
      </c>
      <c r="M8">
        <f>SQRT(J14/H8)</f>
        <v>4.7049555941429615</v>
      </c>
      <c r="N8">
        <f>J8-M8*TINV(M3,I14)</f>
        <v>62.323432346264568</v>
      </c>
      <c r="O8">
        <f>J8+M8*TINV(M3,I14)</f>
        <v>81.426567653735432</v>
      </c>
      <c r="Q8" t="e">
        <f t="shared" ca="1" si="1"/>
        <v>#NAME?</v>
      </c>
      <c r="R8" t="e">
        <f ca="1"/>
        <v>#NAME?</v>
      </c>
      <c r="T8" s="15" t="s">
        <v>23</v>
      </c>
      <c r="U8">
        <f>IF(U6&lt;U3-1,1-(1-U7)^(U6/U3),U7)</f>
        <v>0.05</v>
      </c>
      <c r="V8">
        <f t="shared" ref="V8:AB8" si="2">IF(V6&lt;V3-1,1-(1-V7)^(V6/V3),V7)</f>
        <v>0.05</v>
      </c>
      <c r="W8">
        <f t="shared" si="2"/>
        <v>0.05</v>
      </c>
      <c r="X8">
        <f t="shared" si="2"/>
        <v>3.0307217412319232E-2</v>
      </c>
      <c r="Y8">
        <f t="shared" si="2"/>
        <v>3.0307217412319232E-2</v>
      </c>
      <c r="Z8">
        <f t="shared" si="2"/>
        <v>3.0307217412319232E-2</v>
      </c>
      <c r="AA8">
        <f t="shared" si="2"/>
        <v>2.0308269733770201E-2</v>
      </c>
      <c r="AB8">
        <f t="shared" si="2"/>
        <v>2.0308269733770201E-2</v>
      </c>
    </row>
    <row r="9" spans="1:28" x14ac:dyDescent="0.35">
      <c r="A9" s="3">
        <v>61</v>
      </c>
      <c r="B9" s="3">
        <v>85</v>
      </c>
      <c r="C9" s="3">
        <v>83</v>
      </c>
      <c r="D9" s="3">
        <v>51</v>
      </c>
      <c r="E9" s="3">
        <v>55</v>
      </c>
      <c r="G9" t="str">
        <f>E3</f>
        <v>Method 5</v>
      </c>
      <c r="H9">
        <f>COUNT(E4:E11)</f>
        <v>8</v>
      </c>
      <c r="I9">
        <f>SUM(E4:E11)</f>
        <v>450</v>
      </c>
      <c r="J9">
        <f>AVERAGE(E4:E11)</f>
        <v>56.25</v>
      </c>
      <c r="K9">
        <f>VAR(E4:E11)</f>
        <v>182.78571428571428</v>
      </c>
      <c r="L9">
        <f>DEVSQ(E4:E11)</f>
        <v>1279.5</v>
      </c>
      <c r="M9">
        <f>SQRT(J14/H9)</f>
        <v>4.7049555941429615</v>
      </c>
      <c r="N9">
        <f>J9-M9*TINV(M3,I14)</f>
        <v>46.698432346264568</v>
      </c>
      <c r="O9">
        <f>J9+M9*TINV(M3,I14)</f>
        <v>65.801567653735432</v>
      </c>
      <c r="Q9" t="e">
        <f t="shared" ca="1" si="1"/>
        <v>#NAME?</v>
      </c>
      <c r="R9" t="e">
        <f ca="1"/>
        <v>#NAME?</v>
      </c>
      <c r="T9" s="15" t="s">
        <v>24</v>
      </c>
      <c r="U9">
        <f>I14</f>
        <v>35</v>
      </c>
      <c r="V9">
        <f>U9</f>
        <v>35</v>
      </c>
      <c r="W9">
        <f t="shared" ref="W9:AB9" si="3">V9</f>
        <v>35</v>
      </c>
      <c r="X9">
        <f t="shared" si="3"/>
        <v>35</v>
      </c>
      <c r="Y9">
        <f t="shared" si="3"/>
        <v>35</v>
      </c>
      <c r="Z9">
        <f t="shared" si="3"/>
        <v>35</v>
      </c>
      <c r="AA9">
        <f t="shared" si="3"/>
        <v>35</v>
      </c>
      <c r="AB9">
        <f t="shared" si="3"/>
        <v>35</v>
      </c>
    </row>
    <row r="10" spans="1:28" ht="15" thickBot="1" x14ac:dyDescent="0.4">
      <c r="A10" s="3">
        <v>53</v>
      </c>
      <c r="B10" s="3">
        <v>73</v>
      </c>
      <c r="C10" s="3">
        <v>85</v>
      </c>
      <c r="D10" s="3">
        <v>63</v>
      </c>
      <c r="E10" s="3">
        <v>60</v>
      </c>
      <c r="G10" s="4"/>
      <c r="H10" s="4"/>
      <c r="I10" s="4"/>
      <c r="J10" s="4"/>
      <c r="K10" s="4"/>
      <c r="L10" s="4"/>
      <c r="M10" s="4"/>
      <c r="N10" s="4"/>
      <c r="O10" s="4"/>
      <c r="Q10" s="16" t="e">
        <f t="shared" ca="1" si="1"/>
        <v>#NAME?</v>
      </c>
      <c r="R10" s="16" t="e">
        <f ca="1"/>
        <v>#NAME?</v>
      </c>
      <c r="T10" s="15" t="s">
        <v>25</v>
      </c>
      <c r="U10" s="14" t="e">
        <f ca="1">QCRIT(U6,U9,U8,2)</f>
        <v>#NAME?</v>
      </c>
      <c r="V10" s="14" t="e">
        <f ca="1">QCRIT(V6,V9,V8,2)</f>
        <v>#NAME?</v>
      </c>
      <c r="W10" s="14" t="e">
        <f ca="1">QCRIT(W6,W9,W8,2)</f>
        <v>#NAME?</v>
      </c>
      <c r="X10" s="14" t="e">
        <f ca="1">QCRIT(X6,X9,X8,2)</f>
        <v>#NAME?</v>
      </c>
      <c r="Y10" s="14" t="e">
        <f ca="1">QCRIT(Y6,Y9,Y8,2)</f>
        <v>#NAME?</v>
      </c>
      <c r="Z10" s="14" t="e">
        <f ca="1">QCRIT(Z6,Z9,Z8,2)</f>
        <v>#NAME?</v>
      </c>
      <c r="AA10" s="14" t="e">
        <f ca="1">QCRIT(AA6,AA9,AA8,2)</f>
        <v>#NAME?</v>
      </c>
      <c r="AB10" s="14" t="e">
        <f ca="1">QCRIT(AB6,AB9,AB8,2)</f>
        <v>#NAME?</v>
      </c>
    </row>
    <row r="11" spans="1:28" ht="15" thickBot="1" x14ac:dyDescent="0.4">
      <c r="A11" s="18">
        <v>54</v>
      </c>
      <c r="B11" s="18">
        <v>74</v>
      </c>
      <c r="C11" s="18">
        <v>58</v>
      </c>
      <c r="D11" s="18">
        <v>93</v>
      </c>
      <c r="E11" s="18">
        <v>70</v>
      </c>
      <c r="G11" t="s">
        <v>28</v>
      </c>
      <c r="T11" t="s">
        <v>26</v>
      </c>
      <c r="U11" t="e">
        <f ca="1">INDEX($R6:$R$10,U4)</f>
        <v>#NAME?</v>
      </c>
      <c r="V11" t="e">
        <f ca="1">INDEX($R6:$R$10,V4)</f>
        <v>#NAME?</v>
      </c>
      <c r="W11" t="e">
        <f ca="1">INDEX($R6:$R$10,W4)</f>
        <v>#NAME?</v>
      </c>
      <c r="X11" t="e">
        <f ca="1">INDEX($R6:$R$10,X4)</f>
        <v>#NAME?</v>
      </c>
      <c r="Y11" t="e">
        <f ca="1">INDEX($R6:$R$10,Y4)</f>
        <v>#NAME?</v>
      </c>
      <c r="Z11" t="e">
        <f ca="1">INDEX($R6:$R$10,Z4)</f>
        <v>#NAME?</v>
      </c>
      <c r="AA11" t="e">
        <f ca="1">INDEX($R6:$R$10,AA4)</f>
        <v>#NAME?</v>
      </c>
      <c r="AB11" t="e">
        <f ca="1">INDEX($R6:$R$10,AB4)</f>
        <v>#NAME?</v>
      </c>
    </row>
    <row r="12" spans="1:28" ht="15" thickTop="1" x14ac:dyDescent="0.35">
      <c r="G12" s="22" t="s">
        <v>67</v>
      </c>
      <c r="H12" s="22" t="s">
        <v>31</v>
      </c>
      <c r="I12" s="22" t="s">
        <v>24</v>
      </c>
      <c r="J12" s="22" t="s">
        <v>32</v>
      </c>
      <c r="K12" s="22" t="s">
        <v>33</v>
      </c>
      <c r="L12" s="22" t="s">
        <v>68</v>
      </c>
      <c r="M12" s="22" t="s">
        <v>69</v>
      </c>
      <c r="N12" s="22" t="s">
        <v>70</v>
      </c>
      <c r="O12" s="22" t="s">
        <v>71</v>
      </c>
      <c r="T12" t="s">
        <v>27</v>
      </c>
      <c r="U12" t="e">
        <f ca="1">INDEX($R$6:$R$10,U5)</f>
        <v>#NAME?</v>
      </c>
      <c r="V12" t="e">
        <f t="shared" ref="V12:AB12" ca="1" si="4">INDEX($R$6:$R$10,V5)</f>
        <v>#NAME?</v>
      </c>
      <c r="W12" t="e">
        <f t="shared" ca="1" si="4"/>
        <v>#NAME?</v>
      </c>
      <c r="X12" t="e">
        <f t="shared" ca="1" si="4"/>
        <v>#NAME?</v>
      </c>
      <c r="Y12" t="e">
        <f t="shared" ca="1" si="4"/>
        <v>#NAME?</v>
      </c>
      <c r="Z12" t="e">
        <f t="shared" ca="1" si="4"/>
        <v>#NAME?</v>
      </c>
      <c r="AA12" t="e">
        <f t="shared" ca="1" si="4"/>
        <v>#NAME?</v>
      </c>
      <c r="AB12" t="e">
        <f t="shared" ca="1" si="4"/>
        <v>#NAME?</v>
      </c>
    </row>
    <row r="13" spans="1:28" x14ac:dyDescent="0.35">
      <c r="G13" t="s">
        <v>37</v>
      </c>
      <c r="H13">
        <f>H15-H14</f>
        <v>3403.6500000000033</v>
      </c>
      <c r="I13">
        <f>COUNTA(G5:G9)-1</f>
        <v>4</v>
      </c>
      <c r="J13">
        <f>H13/I13</f>
        <v>850.91250000000082</v>
      </c>
      <c r="K13">
        <f>J13/J14</f>
        <v>4.804894526680922</v>
      </c>
      <c r="L13">
        <f>FDIST(K13,I13,I14)</f>
        <v>3.396194085573249E-3</v>
      </c>
      <c r="M13">
        <f>H13/H15</f>
        <v>0.35447671814953313</v>
      </c>
      <c r="N13">
        <f>SQRT(DEVSQ(J5:J9)/(J14*I13))</f>
        <v>0.7749914940404925</v>
      </c>
      <c r="O13">
        <f>(H15-I15*J14)/(H15+J14)</f>
        <v>0.27561923920006393</v>
      </c>
      <c r="T13" t="s">
        <v>29</v>
      </c>
      <c r="U13" s="14" t="e">
        <f t="shared" ref="U13:AB13" ca="1" si="5">U11-U12</f>
        <v>#NAME?</v>
      </c>
      <c r="V13" s="14" t="e">
        <f t="shared" ca="1" si="5"/>
        <v>#NAME?</v>
      </c>
      <c r="W13" s="14" t="e">
        <f t="shared" ca="1" si="5"/>
        <v>#NAME?</v>
      </c>
      <c r="X13" s="14" t="e">
        <f t="shared" ca="1" si="5"/>
        <v>#NAME?</v>
      </c>
      <c r="Y13" s="14" t="e">
        <f t="shared" ca="1" si="5"/>
        <v>#NAME?</v>
      </c>
      <c r="Z13" s="14" t="e">
        <f t="shared" ca="1" si="5"/>
        <v>#NAME?</v>
      </c>
      <c r="AA13" s="14" t="e">
        <f t="shared" ca="1" si="5"/>
        <v>#NAME?</v>
      </c>
      <c r="AB13" s="14" t="e">
        <f t="shared" ca="1" si="5"/>
        <v>#NAME?</v>
      </c>
    </row>
    <row r="14" spans="1:28" x14ac:dyDescent="0.35">
      <c r="G14" t="s">
        <v>39</v>
      </c>
      <c r="H14">
        <f>SUM(L5:L9)</f>
        <v>6198.25</v>
      </c>
      <c r="I14">
        <f>I15-I13</f>
        <v>35</v>
      </c>
      <c r="J14">
        <f>H14/I14</f>
        <v>177.09285714285716</v>
      </c>
      <c r="T14" s="15" t="s">
        <v>36</v>
      </c>
      <c r="U14">
        <f>SQRT($J$14/$H$5)</f>
        <v>4.7049555941429615</v>
      </c>
      <c r="V14">
        <f>U14</f>
        <v>4.7049555941429615</v>
      </c>
      <c r="W14">
        <f t="shared" ref="W14:AB14" si="6">V14</f>
        <v>4.7049555941429615</v>
      </c>
      <c r="X14">
        <f t="shared" si="6"/>
        <v>4.7049555941429615</v>
      </c>
      <c r="Y14">
        <f t="shared" si="6"/>
        <v>4.7049555941429615</v>
      </c>
      <c r="Z14">
        <f t="shared" si="6"/>
        <v>4.7049555941429615</v>
      </c>
      <c r="AA14">
        <f t="shared" si="6"/>
        <v>4.7049555941429615</v>
      </c>
      <c r="AB14">
        <f t="shared" si="6"/>
        <v>4.7049555941429615</v>
      </c>
    </row>
    <row r="15" spans="1:28" x14ac:dyDescent="0.35">
      <c r="G15" s="14" t="s">
        <v>42</v>
      </c>
      <c r="H15" s="14">
        <f>DEVSQ(A4:E11)</f>
        <v>9601.9000000000033</v>
      </c>
      <c r="I15" s="14">
        <f>COUNT(A4:E11)-1</f>
        <v>39</v>
      </c>
      <c r="J15" s="14">
        <f>H15/I15</f>
        <v>246.2025641025642</v>
      </c>
      <c r="K15" s="14"/>
      <c r="L15" s="14"/>
      <c r="M15" s="14"/>
      <c r="N15" s="14"/>
      <c r="O15" s="14"/>
      <c r="T15" t="s">
        <v>38</v>
      </c>
      <c r="U15" t="e">
        <f ca="1">U13/U14</f>
        <v>#NAME?</v>
      </c>
      <c r="V15" t="e">
        <f t="shared" ref="V15:AB15" ca="1" si="7">V13/V14</f>
        <v>#NAME?</v>
      </c>
      <c r="W15" t="e">
        <f t="shared" ca="1" si="7"/>
        <v>#NAME?</v>
      </c>
      <c r="X15" t="e">
        <f t="shared" ca="1" si="7"/>
        <v>#NAME?</v>
      </c>
      <c r="Y15" t="e">
        <f t="shared" ca="1" si="7"/>
        <v>#NAME?</v>
      </c>
      <c r="Z15" t="e">
        <f t="shared" ca="1" si="7"/>
        <v>#NAME?</v>
      </c>
      <c r="AA15" t="e">
        <f t="shared" ca="1" si="7"/>
        <v>#NAME?</v>
      </c>
      <c r="AB15" t="e">
        <f t="shared" ca="1" si="7"/>
        <v>#NAME?</v>
      </c>
    </row>
    <row r="16" spans="1:28" x14ac:dyDescent="0.35">
      <c r="T16" t="s">
        <v>40</v>
      </c>
      <c r="U16" t="e">
        <f ca="1">QDIST(U15,U6,U9)</f>
        <v>#NAME?</v>
      </c>
      <c r="V16" t="e">
        <f ca="1">QDIST(V15,V6,V9)</f>
        <v>#NAME?</v>
      </c>
      <c r="W16" t="e">
        <f ca="1">QDIST(W15,W6,W9)</f>
        <v>#NAME?</v>
      </c>
      <c r="X16" t="e">
        <f ca="1">QDIST(X15,X6,X9)</f>
        <v>#NAME?</v>
      </c>
      <c r="Y16" t="e">
        <f ca="1">QDIST(Y15,Y6,Y9)</f>
        <v>#NAME?</v>
      </c>
      <c r="Z16" t="e">
        <f ca="1">QDIST(Z15,Z6,Z9)</f>
        <v>#NAME?</v>
      </c>
      <c r="AA16" t="e">
        <f ca="1">QDIST(AA15,AA6,AA9)</f>
        <v>#NAME?</v>
      </c>
      <c r="AB16" t="e">
        <f ca="1">QDIST(AB15,AB6,AB9)</f>
        <v>#NAME?</v>
      </c>
    </row>
    <row r="17" spans="20:28" x14ac:dyDescent="0.35">
      <c r="T17" t="s">
        <v>41</v>
      </c>
      <c r="U17" s="20" t="e">
        <f t="shared" ref="U17:AB17" ca="1" si="8">IF(U10&lt;U15,"Yes","No")</f>
        <v>#NAME?</v>
      </c>
      <c r="V17" s="20" t="e">
        <f t="shared" ca="1" si="8"/>
        <v>#NAME?</v>
      </c>
      <c r="W17" s="20" t="e">
        <f t="shared" ca="1" si="8"/>
        <v>#NAME?</v>
      </c>
      <c r="X17" s="20" t="e">
        <f t="shared" ca="1" si="8"/>
        <v>#NAME?</v>
      </c>
      <c r="Y17" s="20" t="e">
        <f t="shared" ca="1" si="8"/>
        <v>#NAME?</v>
      </c>
      <c r="Z17" s="20" t="e">
        <f t="shared" ca="1" si="8"/>
        <v>#NAME?</v>
      </c>
      <c r="AA17" s="20" t="e">
        <f t="shared" ca="1" si="8"/>
        <v>#NAME?</v>
      </c>
      <c r="AB17" s="20" t="e">
        <f t="shared" ca="1" si="8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D785-8B1A-4AA5-BD37-78C75E6DF562}">
  <dimension ref="A1:P22"/>
  <sheetViews>
    <sheetView workbookViewId="0"/>
  </sheetViews>
  <sheetFormatPr defaultRowHeight="14.5" x14ac:dyDescent="0.35"/>
  <sheetData>
    <row r="1" spans="1:16" x14ac:dyDescent="0.35">
      <c r="A1" s="1" t="s">
        <v>0</v>
      </c>
    </row>
    <row r="3" spans="1:16" ht="15" thickBot="1" x14ac:dyDescent="0.4">
      <c r="A3" s="9" t="s">
        <v>56</v>
      </c>
      <c r="B3" s="9" t="s">
        <v>57</v>
      </c>
      <c r="C3" s="9" t="s">
        <v>58</v>
      </c>
      <c r="D3" s="9" t="s">
        <v>59</v>
      </c>
      <c r="E3" s="6" t="s">
        <v>60</v>
      </c>
      <c r="G3" t="s">
        <v>48</v>
      </c>
    </row>
    <row r="4" spans="1:16" ht="15" thickTop="1" x14ac:dyDescent="0.35">
      <c r="A4" s="9">
        <v>51</v>
      </c>
      <c r="B4" s="9">
        <v>82</v>
      </c>
      <c r="C4" s="9">
        <v>79</v>
      </c>
      <c r="D4" s="9">
        <v>85</v>
      </c>
      <c r="E4" s="3">
        <v>37</v>
      </c>
      <c r="G4" s="22" t="s">
        <v>49</v>
      </c>
      <c r="H4" s="22" t="s">
        <v>50</v>
      </c>
      <c r="I4" s="22" t="s">
        <v>51</v>
      </c>
      <c r="J4" s="22" t="s">
        <v>52</v>
      </c>
    </row>
    <row r="5" spans="1:16" x14ac:dyDescent="0.35">
      <c r="A5" s="3">
        <v>84</v>
      </c>
      <c r="B5" s="3">
        <v>91</v>
      </c>
      <c r="C5" s="3">
        <v>84</v>
      </c>
      <c r="D5" s="3">
        <v>80</v>
      </c>
      <c r="E5" s="3">
        <v>40</v>
      </c>
      <c r="G5" t="str">
        <f>A3</f>
        <v>Method 1</v>
      </c>
      <c r="H5">
        <f>AVERAGE(A4:A11)</f>
        <v>60</v>
      </c>
      <c r="I5">
        <f>COUNT(A4:A11)</f>
        <v>8</v>
      </c>
      <c r="J5">
        <f>STDEV(A4:A11)</f>
        <v>13.877010793806733</v>
      </c>
    </row>
    <row r="6" spans="1:16" x14ac:dyDescent="0.35">
      <c r="A6" s="3">
        <v>50</v>
      </c>
      <c r="B6" s="3">
        <v>92</v>
      </c>
      <c r="C6" s="3">
        <v>74</v>
      </c>
      <c r="D6" s="3">
        <v>65</v>
      </c>
      <c r="E6" s="3">
        <v>61</v>
      </c>
      <c r="G6" t="str">
        <f>B3</f>
        <v>Method 2</v>
      </c>
      <c r="H6">
        <f>AVERAGE(B4:B11)</f>
        <v>78.625</v>
      </c>
      <c r="I6">
        <f>COUNT(B4:B11)</f>
        <v>8</v>
      </c>
      <c r="J6">
        <f>STDEV(B4:B11)</f>
        <v>12.805551251591742</v>
      </c>
    </row>
    <row r="7" spans="1:16" x14ac:dyDescent="0.35">
      <c r="A7" s="3">
        <v>48</v>
      </c>
      <c r="B7" s="3">
        <v>80</v>
      </c>
      <c r="C7" s="3">
        <v>98</v>
      </c>
      <c r="D7" s="3">
        <v>71</v>
      </c>
      <c r="E7" s="3">
        <v>51</v>
      </c>
      <c r="G7" t="str">
        <f>C3</f>
        <v>Method 3</v>
      </c>
      <c r="H7">
        <f>AVERAGE(C4:C11)</f>
        <v>78</v>
      </c>
      <c r="I7">
        <f>COUNT(C4:C11)</f>
        <v>8</v>
      </c>
      <c r="J7">
        <f>STDEV(C4:C11)</f>
        <v>12.828539611796371</v>
      </c>
    </row>
    <row r="8" spans="1:16" x14ac:dyDescent="0.35">
      <c r="A8" s="3">
        <v>79</v>
      </c>
      <c r="B8" s="3">
        <v>52</v>
      </c>
      <c r="C8" s="3">
        <v>63</v>
      </c>
      <c r="D8" s="3">
        <v>67</v>
      </c>
      <c r="E8" s="3">
        <v>76</v>
      </c>
      <c r="G8" t="str">
        <f>D3</f>
        <v>Method 4</v>
      </c>
      <c r="H8">
        <f>AVERAGE(D4:D11)</f>
        <v>71.875</v>
      </c>
      <c r="I8">
        <f>COUNT(D4:D11)</f>
        <v>8</v>
      </c>
      <c r="J8">
        <f>STDEV(D4:D11)</f>
        <v>13.474181660812334</v>
      </c>
    </row>
    <row r="9" spans="1:16" x14ac:dyDescent="0.35">
      <c r="A9" s="3">
        <v>61</v>
      </c>
      <c r="B9" s="3">
        <v>85</v>
      </c>
      <c r="C9" s="3">
        <v>83</v>
      </c>
      <c r="D9" s="3">
        <v>51</v>
      </c>
      <c r="E9" s="3">
        <v>55</v>
      </c>
      <c r="G9" t="str">
        <f>E3</f>
        <v>Method 5</v>
      </c>
      <c r="H9">
        <f>AVERAGE(E4:E11)</f>
        <v>56.25</v>
      </c>
      <c r="I9">
        <f>COUNT(E4:E11)</f>
        <v>8</v>
      </c>
      <c r="J9">
        <f>STDEV(E4:E11)</f>
        <v>13.519826710639242</v>
      </c>
    </row>
    <row r="10" spans="1:16" x14ac:dyDescent="0.35">
      <c r="A10" s="3">
        <v>53</v>
      </c>
      <c r="B10" s="3">
        <v>73</v>
      </c>
      <c r="C10" s="3">
        <v>85</v>
      </c>
      <c r="D10" s="3">
        <v>63</v>
      </c>
      <c r="E10" s="3">
        <v>60</v>
      </c>
      <c r="G10" s="4"/>
      <c r="H10" s="4"/>
      <c r="I10" s="4"/>
      <c r="J10" s="4"/>
    </row>
    <row r="11" spans="1:16" ht="15" thickBot="1" x14ac:dyDescent="0.4">
      <c r="A11" s="18">
        <v>54</v>
      </c>
      <c r="B11" s="18">
        <v>74</v>
      </c>
      <c r="C11" s="18">
        <v>58</v>
      </c>
      <c r="D11" s="18">
        <v>93</v>
      </c>
      <c r="E11" s="18">
        <v>70</v>
      </c>
      <c r="G11" t="s">
        <v>53</v>
      </c>
      <c r="L11" s="3" t="s">
        <v>54</v>
      </c>
      <c r="M11">
        <v>0.05</v>
      </c>
    </row>
    <row r="12" spans="1:16" ht="15" thickTop="1" x14ac:dyDescent="0.35">
      <c r="G12" s="22" t="e">
        <f t="array" aca="1" ref="G12:P22" ca="1">REGWQ(A3:E11,TRUE,M11)</f>
        <v>#NAME?</v>
      </c>
      <c r="H12" s="22" t="e">
        <f ca="1"/>
        <v>#NAME?</v>
      </c>
      <c r="I12" s="22" t="e">
        <f ca="1"/>
        <v>#NAME?</v>
      </c>
      <c r="J12" s="22" t="e">
        <f ca="1"/>
        <v>#NAME?</v>
      </c>
      <c r="K12" s="22" t="e">
        <f ca="1"/>
        <v>#NAME?</v>
      </c>
      <c r="L12" s="22" t="e">
        <f ca="1"/>
        <v>#NAME?</v>
      </c>
      <c r="M12" s="22" t="e">
        <f ca="1"/>
        <v>#NAME?</v>
      </c>
      <c r="N12" s="22" t="e">
        <f ca="1"/>
        <v>#NAME?</v>
      </c>
      <c r="O12" s="22" t="e">
        <f ca="1"/>
        <v>#NAME?</v>
      </c>
      <c r="P12" s="22" t="e">
        <f ca="1"/>
        <v>#NAME?</v>
      </c>
    </row>
    <row r="13" spans="1:16" x14ac:dyDescent="0.35"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P13" s="3" t="e">
        <f ca="1"/>
        <v>#NAME?</v>
      </c>
    </row>
    <row r="14" spans="1:16" x14ac:dyDescent="0.35"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P14" s="3" t="e">
        <f ca="1"/>
        <v>#NAME?</v>
      </c>
    </row>
    <row r="15" spans="1:16" x14ac:dyDescent="0.35"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P15" s="3" t="e">
        <f ca="1"/>
        <v>#NAME?</v>
      </c>
    </row>
    <row r="16" spans="1:16" x14ac:dyDescent="0.35"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P16" s="3" t="e">
        <f ca="1"/>
        <v>#NAME?</v>
      </c>
    </row>
    <row r="17" spans="7:16" x14ac:dyDescent="0.35"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P17" s="3" t="e">
        <f ca="1"/>
        <v>#NAME?</v>
      </c>
    </row>
    <row r="18" spans="7:16" x14ac:dyDescent="0.35"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P18" s="3" t="e">
        <f ca="1"/>
        <v>#NAME?</v>
      </c>
    </row>
    <row r="19" spans="7:16" x14ac:dyDescent="0.35"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  <c r="P19" s="3" t="e">
        <f ca="1"/>
        <v>#NAME?</v>
      </c>
    </row>
    <row r="20" spans="7:16" x14ac:dyDescent="0.35">
      <c r="G20" t="e">
        <f ca="1"/>
        <v>#NAME?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  <c r="P20" s="3" t="e">
        <f ca="1"/>
        <v>#NAME?</v>
      </c>
    </row>
    <row r="21" spans="7:16" x14ac:dyDescent="0.35">
      <c r="G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P21" s="3" t="e">
        <f ca="1"/>
        <v>#NAME?</v>
      </c>
    </row>
    <row r="22" spans="7:16" x14ac:dyDescent="0.35">
      <c r="G22" s="14" t="e">
        <f ca="1"/>
        <v>#NAME?</v>
      </c>
      <c r="H22" s="14" t="e">
        <f ca="1"/>
        <v>#NAME?</v>
      </c>
      <c r="I22" s="14" t="e">
        <f ca="1"/>
        <v>#NAME?</v>
      </c>
      <c r="J22" s="14" t="e">
        <f ca="1"/>
        <v>#NAME?</v>
      </c>
      <c r="K22" s="14" t="e">
        <f ca="1"/>
        <v>#NAME?</v>
      </c>
      <c r="L22" s="14" t="e">
        <f ca="1"/>
        <v>#NAME?</v>
      </c>
      <c r="M22" s="14" t="e">
        <f ca="1"/>
        <v>#NAME?</v>
      </c>
      <c r="N22" s="14" t="e">
        <f ca="1"/>
        <v>#NAME?</v>
      </c>
      <c r="O22" s="14" t="e">
        <f ca="1"/>
        <v>#NAME?</v>
      </c>
      <c r="P22" s="18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REGWQ 1</vt:lpstr>
      <vt:lpstr>REGWQ 1a</vt:lpstr>
      <vt:lpstr>REGWQ 2</vt:lpstr>
      <vt:lpstr>REGWQ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2024-06-29T15:14:39Z</dcterms:created>
  <dcterms:modified xsi:type="dcterms:W3CDTF">2024-06-29T15:16:56Z</dcterms:modified>
</cp:coreProperties>
</file>