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3C2C06FB-5FE6-49F5-B209-3F55681018DF}" xr6:coauthVersionLast="47" xr6:coauthVersionMax="47" xr10:uidLastSave="{00000000-0000-0000-0000-000000000000}"/>
  <bookViews>
    <workbookView xWindow="-110" yWindow="-110" windowWidth="19420" windowHeight="10300" xr2:uid="{19615245-847F-427E-9B89-DF03710E11AA}"/>
  </bookViews>
  <sheets>
    <sheet name="Title" sheetId="2" r:id="rId1"/>
    <sheet name="Power Anov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1" l="1"/>
  <c r="Q21" i="1"/>
  <c r="Q20" i="1"/>
  <c r="V18" i="1"/>
  <c r="Q17" i="1"/>
  <c r="Q18" i="1" s="1"/>
  <c r="V15" i="1"/>
  <c r="H16" i="1"/>
  <c r="G16" i="1"/>
  <c r="I16" i="1" s="1"/>
  <c r="V16" i="1"/>
  <c r="Q15" i="1"/>
  <c r="H14" i="1"/>
  <c r="Q5" i="1" s="1"/>
  <c r="Q10" i="1" s="1"/>
  <c r="V13" i="1"/>
  <c r="V11" i="1"/>
  <c r="V10" i="1"/>
  <c r="K10" i="1"/>
  <c r="J10" i="1"/>
  <c r="I10" i="1"/>
  <c r="H10" i="1"/>
  <c r="G10" i="1"/>
  <c r="F10" i="1"/>
  <c r="K9" i="1"/>
  <c r="J9" i="1"/>
  <c r="I9" i="1"/>
  <c r="H9" i="1"/>
  <c r="G9" i="1"/>
  <c r="F9" i="1"/>
  <c r="K8" i="1"/>
  <c r="J8" i="1"/>
  <c r="I8" i="1"/>
  <c r="H8" i="1"/>
  <c r="G8" i="1"/>
  <c r="F8" i="1"/>
  <c r="K7" i="1"/>
  <c r="G15" i="1" s="1"/>
  <c r="J7" i="1"/>
  <c r="I7" i="1"/>
  <c r="H7" i="1"/>
  <c r="G7" i="1"/>
  <c r="F7" i="1"/>
  <c r="V6" i="1"/>
  <c r="V5" i="1"/>
  <c r="V14" i="1" s="1"/>
  <c r="H15" i="1" l="1"/>
  <c r="Q6" i="1" s="1"/>
  <c r="Q9" i="1" s="1"/>
  <c r="Q16" i="1"/>
  <c r="G14" i="1"/>
  <c r="I15" i="1" l="1"/>
  <c r="L14" i="1"/>
  <c r="Q7" i="1"/>
  <c r="I14" i="1"/>
  <c r="J14" i="1" s="1"/>
  <c r="L10" i="1" l="1"/>
  <c r="L8" i="1"/>
  <c r="M14" i="1"/>
  <c r="Q8" i="1"/>
  <c r="Q11" i="1" s="1"/>
  <c r="L9" i="1"/>
  <c r="L7" i="1"/>
  <c r="N14" i="1"/>
  <c r="K14" i="1"/>
  <c r="Q13" i="1" l="1"/>
  <c r="Q12" i="1"/>
  <c r="N7" i="1"/>
  <c r="M7" i="1"/>
  <c r="M9" i="1"/>
  <c r="N9" i="1"/>
  <c r="N8" i="1"/>
  <c r="M8" i="1"/>
  <c r="N10" i="1"/>
  <c r="M10" i="1"/>
</calcChain>
</file>

<file path=xl/sharedStrings.xml><?xml version="1.0" encoding="utf-8"?>
<sst xmlns="http://schemas.openxmlformats.org/spreadsheetml/2006/main" count="89" uniqueCount="72">
  <si>
    <t>Power for One-way ANOVA</t>
  </si>
  <si>
    <t>Method 1</t>
  </si>
  <si>
    <t>Method 2</t>
  </si>
  <si>
    <t>Method 3</t>
  </si>
  <si>
    <t>Method 4</t>
  </si>
  <si>
    <t>ANOVA: Single Factor</t>
  </si>
  <si>
    <t>Power</t>
  </si>
  <si>
    <t>Sample size</t>
  </si>
  <si>
    <t>DESCRIPTION</t>
  </si>
  <si>
    <t>Alpha</t>
  </si>
  <si>
    <t>dfB</t>
  </si>
  <si>
    <t>=H14</t>
  </si>
  <si>
    <t>=V8-1</t>
  </si>
  <si>
    <t>F</t>
  </si>
  <si>
    <t>Groups</t>
  </si>
  <si>
    <t>Count</t>
  </si>
  <si>
    <t>Sum</t>
  </si>
  <si>
    <t>Mean</t>
  </si>
  <si>
    <t>Variance</t>
  </si>
  <si>
    <t>SS</t>
  </si>
  <si>
    <t>Std Err</t>
  </si>
  <si>
    <t>Lower</t>
  </si>
  <si>
    <t>Upper</t>
  </si>
  <si>
    <t>dfE</t>
  </si>
  <si>
    <t>=H15</t>
  </si>
  <si>
    <t>=V7-V8</t>
  </si>
  <si>
    <t>SSB</t>
  </si>
  <si>
    <t>=G14</t>
  </si>
  <si>
    <t>n</t>
  </si>
  <si>
    <t>MSE</t>
  </si>
  <si>
    <t>=I15</t>
  </si>
  <si>
    <t>k</t>
  </si>
  <si>
    <t>=Q6+Q5+1</t>
  </si>
  <si>
    <t>f</t>
  </si>
  <si>
    <t>=Q5+1</t>
  </si>
  <si>
    <t>RMSSE</t>
  </si>
  <si>
    <t>=V9*SQRT(V8/(V8-1))</t>
  </si>
  <si>
    <t>=SQRT(Q7/(Q8*Q9))</t>
  </si>
  <si>
    <t>λ</t>
  </si>
  <si>
    <t>=V9^2*V7</t>
  </si>
  <si>
    <t>ANOVA</t>
  </si>
  <si>
    <t>=Q11*SQRT(Q10/(Q10-1))</t>
  </si>
  <si>
    <t/>
  </si>
  <si>
    <t>Sources</t>
  </si>
  <si>
    <t>df</t>
  </si>
  <si>
    <t>MS</t>
  </si>
  <si>
    <t>P value</t>
  </si>
  <si>
    <t>Eta-sq</t>
  </si>
  <si>
    <t>Omega Sq</t>
  </si>
  <si>
    <t>=Q11^2*Q9</t>
  </si>
  <si>
    <t>α</t>
  </si>
  <si>
    <t>=L5</t>
  </si>
  <si>
    <t>Between Groups</t>
  </si>
  <si>
    <t>F-crit</t>
  </si>
  <si>
    <t>=FINV(V13,V5,V6)</t>
  </si>
  <si>
    <t>Within Groups</t>
  </si>
  <si>
    <t>β</t>
  </si>
  <si>
    <t>=NF_DIST(V14,V5,V6,V11,TRUE)</t>
  </si>
  <si>
    <t>Total</t>
  </si>
  <si>
    <t>=FINV(Q15,Q5,Q6)</t>
  </si>
  <si>
    <t>1-β</t>
  </si>
  <si>
    <t>=1-V15</t>
  </si>
  <si>
    <t>=NF_DIST(Q16,Q5,Q6,Q13,TRUE)</t>
  </si>
  <si>
    <t>=1-Q17</t>
  </si>
  <si>
    <t>suppl</t>
  </si>
  <si>
    <t>=ANOVA1_SIZE(V9,V8)</t>
  </si>
  <si>
    <t>=ANOVA1_POWER(Q11,Q9,Q10)</t>
  </si>
  <si>
    <t>=ANOVA1_POWER(Q12,Q9,Q10,2)</t>
  </si>
  <si>
    <t>=ANOVA1_POWER(Q13,Q9,Q10,0)</t>
  </si>
  <si>
    <t>Real Statistics Using Excel</t>
  </si>
  <si>
    <t>Updated</t>
  </si>
  <si>
    <t>Copyright © 2013 - 2024 Charles Zaiontz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</si>
</sst>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/>
    <xf numFmtId="0" fontId="2" fillId="0" borderId="0" xfId="0" applyFont="1"/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0" xfId="0" quotePrefix="1"/>
    <xf numFmtId="15" fontId="0" fillId="0" borderId="0" xfId="0" applyNumberForma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7F3DF-B6A4-45FE-B6B0-A4D3F483C20D}">
  <dimension ref="A1:M10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13" x14ac:dyDescent="0.35">
      <c r="A1" t="s">
        <v>69</v>
      </c>
    </row>
    <row r="2" spans="1:13" x14ac:dyDescent="0.35">
      <c r="A2" t="s">
        <v>0</v>
      </c>
    </row>
    <row r="4" spans="1:13" x14ac:dyDescent="0.35">
      <c r="A4" t="s">
        <v>70</v>
      </c>
      <c r="B4" s="15">
        <v>45473</v>
      </c>
    </row>
    <row r="6" spans="1:13" x14ac:dyDescent="0.35">
      <c r="A6" s="16" t="s">
        <v>71</v>
      </c>
    </row>
    <row r="10" spans="1:13" ht="18.5" x14ac:dyDescent="0.45">
      <c r="M10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52D0B-36F9-439A-A3DB-5CFADAE9AFF3}">
  <dimension ref="A1:X22"/>
  <sheetViews>
    <sheetView workbookViewId="0"/>
  </sheetViews>
  <sheetFormatPr defaultRowHeight="14.5" x14ac:dyDescent="0.35"/>
  <cols>
    <col min="5" max="5" width="4.453125" customWidth="1"/>
    <col min="6" max="6" width="16" customWidth="1"/>
    <col min="8" max="8" width="6.26953125" customWidth="1"/>
    <col min="18" max="18" width="4" customWidth="1"/>
    <col min="19" max="19" width="31.54296875" customWidth="1"/>
    <col min="23" max="23" width="4.1796875" customWidth="1"/>
    <col min="24" max="24" width="29.453125" customWidth="1"/>
  </cols>
  <sheetData>
    <row r="1" spans="1:24" x14ac:dyDescent="0.35">
      <c r="A1" s="1" t="s">
        <v>0</v>
      </c>
    </row>
    <row r="3" spans="1:24" x14ac:dyDescent="0.35">
      <c r="A3" s="2" t="s">
        <v>1</v>
      </c>
      <c r="B3" s="2" t="s">
        <v>2</v>
      </c>
      <c r="C3" s="2" t="s">
        <v>3</v>
      </c>
      <c r="D3" s="2" t="s">
        <v>4</v>
      </c>
      <c r="F3" t="s">
        <v>5</v>
      </c>
      <c r="P3" t="s">
        <v>6</v>
      </c>
      <c r="U3" t="s">
        <v>7</v>
      </c>
    </row>
    <row r="4" spans="1:24" x14ac:dyDescent="0.35">
      <c r="A4" s="2">
        <v>51</v>
      </c>
      <c r="B4" s="2">
        <v>82</v>
      </c>
      <c r="C4" s="2">
        <v>79</v>
      </c>
      <c r="D4" s="2">
        <v>85</v>
      </c>
    </row>
    <row r="5" spans="1:24" ht="15" thickBot="1" x14ac:dyDescent="0.4">
      <c r="A5" s="3">
        <v>87</v>
      </c>
      <c r="B5" s="3">
        <v>91</v>
      </c>
      <c r="C5" s="3">
        <v>84</v>
      </c>
      <c r="D5" s="3">
        <v>80</v>
      </c>
      <c r="F5" t="s">
        <v>8</v>
      </c>
      <c r="K5" t="s">
        <v>9</v>
      </c>
      <c r="L5">
        <v>0.05</v>
      </c>
      <c r="P5" s="4" t="s">
        <v>10</v>
      </c>
      <c r="Q5" s="5">
        <f>H14</f>
        <v>3</v>
      </c>
      <c r="S5" t="s">
        <v>11</v>
      </c>
      <c r="U5" s="4" t="s">
        <v>10</v>
      </c>
      <c r="V5" s="5">
        <f>V8-1</f>
        <v>3</v>
      </c>
      <c r="X5" t="s">
        <v>12</v>
      </c>
    </row>
    <row r="6" spans="1:24" ht="15" thickTop="1" x14ac:dyDescent="0.35">
      <c r="A6" s="3">
        <v>50</v>
      </c>
      <c r="B6" s="3">
        <v>92</v>
      </c>
      <c r="C6" s="3">
        <v>74</v>
      </c>
      <c r="D6" s="3">
        <v>65</v>
      </c>
      <c r="F6" s="7" t="s">
        <v>14</v>
      </c>
      <c r="G6" s="7" t="s">
        <v>15</v>
      </c>
      <c r="H6" s="7" t="s">
        <v>16</v>
      </c>
      <c r="I6" s="7" t="s">
        <v>17</v>
      </c>
      <c r="J6" s="7" t="s">
        <v>18</v>
      </c>
      <c r="K6" s="7" t="s">
        <v>19</v>
      </c>
      <c r="L6" s="7" t="s">
        <v>20</v>
      </c>
      <c r="M6" s="7" t="s">
        <v>21</v>
      </c>
      <c r="N6" s="7" t="s">
        <v>22</v>
      </c>
      <c r="P6" s="6" t="s">
        <v>23</v>
      </c>
      <c r="Q6" s="8">
        <f>H15</f>
        <v>28</v>
      </c>
      <c r="S6" t="s">
        <v>24</v>
      </c>
      <c r="U6" s="6" t="s">
        <v>23</v>
      </c>
      <c r="V6" s="8">
        <f>V7-V8</f>
        <v>120.86610708920045</v>
      </c>
      <c r="X6" t="s">
        <v>25</v>
      </c>
    </row>
    <row r="7" spans="1:24" x14ac:dyDescent="0.35">
      <c r="A7" s="3">
        <v>48</v>
      </c>
      <c r="B7" s="3">
        <v>80</v>
      </c>
      <c r="C7" s="3">
        <v>98</v>
      </c>
      <c r="D7" s="3">
        <v>71</v>
      </c>
      <c r="F7" t="str">
        <f>A3</f>
        <v>Method 1</v>
      </c>
      <c r="G7">
        <f>COUNT(A4:A11)</f>
        <v>8</v>
      </c>
      <c r="H7">
        <f>SUM(A4:A11)</f>
        <v>483</v>
      </c>
      <c r="I7">
        <f>AVERAGE(A4:A11)</f>
        <v>60.375</v>
      </c>
      <c r="J7">
        <f>VAR(A4:A11)</f>
        <v>214.26785714285714</v>
      </c>
      <c r="K7">
        <f>DEVSQ(A4:A11)</f>
        <v>1499.875</v>
      </c>
      <c r="L7">
        <f>SQRT(I15/G7)</f>
        <v>4.7366471150864875</v>
      </c>
      <c r="M7">
        <f>I7-L7*TINV(L5,G7-1)</f>
        <v>49.174609360429493</v>
      </c>
      <c r="N7">
        <f>I7+L7*TINV(L5,G7-1)</f>
        <v>71.575390639570514</v>
      </c>
      <c r="P7" t="s">
        <v>26</v>
      </c>
      <c r="Q7" s="8">
        <f>G14</f>
        <v>1645.34375</v>
      </c>
      <c r="S7" t="s">
        <v>27</v>
      </c>
      <c r="U7" t="s">
        <v>28</v>
      </c>
      <c r="V7" s="8">
        <v>124.86610708920045</v>
      </c>
    </row>
    <row r="8" spans="1:24" x14ac:dyDescent="0.35">
      <c r="A8" s="3">
        <v>79</v>
      </c>
      <c r="B8" s="3">
        <v>52</v>
      </c>
      <c r="C8" s="3">
        <v>63</v>
      </c>
      <c r="D8" s="3">
        <v>67</v>
      </c>
      <c r="F8" t="str">
        <f>B3</f>
        <v>Method 2</v>
      </c>
      <c r="G8">
        <f>COUNT(B4:B11)</f>
        <v>8</v>
      </c>
      <c r="H8">
        <f>SUM(B4:B11)</f>
        <v>623</v>
      </c>
      <c r="I8">
        <f>AVERAGE(B4:B11)</f>
        <v>77.875</v>
      </c>
      <c r="J8">
        <f>VAR(B4:B11)</f>
        <v>157.55357142857142</v>
      </c>
      <c r="K8">
        <f>DEVSQ(B4:B11)</f>
        <v>1102.875</v>
      </c>
      <c r="L8">
        <f>SQRT(I15/G8)</f>
        <v>4.7366471150864875</v>
      </c>
      <c r="M8">
        <f>I8-L8*TINV(L5,G8-1)</f>
        <v>66.674609360429486</v>
      </c>
      <c r="N8">
        <f>I8+L8*TINV(L5,G8-1)</f>
        <v>89.075390639570514</v>
      </c>
      <c r="P8" t="s">
        <v>29</v>
      </c>
      <c r="Q8" s="8">
        <f>I15</f>
        <v>179.48660714285714</v>
      </c>
      <c r="S8" t="s">
        <v>30</v>
      </c>
      <c r="U8" t="s">
        <v>31</v>
      </c>
      <c r="V8" s="8">
        <v>4</v>
      </c>
    </row>
    <row r="9" spans="1:24" x14ac:dyDescent="0.35">
      <c r="A9" s="3">
        <v>61</v>
      </c>
      <c r="B9" s="3">
        <v>79</v>
      </c>
      <c r="C9" s="3">
        <v>83</v>
      </c>
      <c r="D9" s="3">
        <v>51</v>
      </c>
      <c r="F9" t="str">
        <f>C3</f>
        <v>Method 3</v>
      </c>
      <c r="G9">
        <f>COUNT(C4:C11)</f>
        <v>8</v>
      </c>
      <c r="H9">
        <f>SUM(C4:C11)</f>
        <v>624</v>
      </c>
      <c r="I9">
        <f>AVERAGE(C4:C11)</f>
        <v>78</v>
      </c>
      <c r="J9">
        <f>VAR(C4:C11)</f>
        <v>164.57142857142858</v>
      </c>
      <c r="K9">
        <f>DEVSQ(C4:C11)</f>
        <v>1152</v>
      </c>
      <c r="L9">
        <f>SQRT(I15/G9)</f>
        <v>4.7366471150864875</v>
      </c>
      <c r="M9">
        <f>I9-L9*TINV(L5,G9-1)</f>
        <v>66.799609360429486</v>
      </c>
      <c r="N9">
        <f>I9+L9*TINV(L5,G9-1)</f>
        <v>89.200390639570514</v>
      </c>
      <c r="P9" t="s">
        <v>28</v>
      </c>
      <c r="Q9" s="8">
        <f>Q6+Q5+1</f>
        <v>32</v>
      </c>
      <c r="S9" t="s">
        <v>32</v>
      </c>
      <c r="U9" s="4" t="s">
        <v>33</v>
      </c>
      <c r="V9" s="8">
        <v>0.3</v>
      </c>
    </row>
    <row r="10" spans="1:24" x14ac:dyDescent="0.35">
      <c r="A10" s="3">
        <v>53</v>
      </c>
      <c r="B10" s="3">
        <v>73</v>
      </c>
      <c r="C10" s="3">
        <v>85</v>
      </c>
      <c r="D10" s="3">
        <v>63</v>
      </c>
      <c r="F10" t="str">
        <f>D3</f>
        <v>Method 4</v>
      </c>
      <c r="G10">
        <f>COUNT(D4:D11)</f>
        <v>8</v>
      </c>
      <c r="H10">
        <f>SUM(D4:D11)</f>
        <v>575</v>
      </c>
      <c r="I10">
        <f>AVERAGE(D4:D11)</f>
        <v>71.875</v>
      </c>
      <c r="J10">
        <f>VAR(D4:D11)</f>
        <v>181.55357142857142</v>
      </c>
      <c r="K10">
        <f>DEVSQ(D4:D11)</f>
        <v>1270.875</v>
      </c>
      <c r="L10">
        <f>SQRT(I15/G10)</f>
        <v>4.7366471150864875</v>
      </c>
      <c r="M10">
        <f>I10-L10*TINV(L5,G10-1)</f>
        <v>60.674609360429493</v>
      </c>
      <c r="N10">
        <f>I10+L10*TINV(L5,G10-1)</f>
        <v>83.075390639570514</v>
      </c>
      <c r="P10" t="s">
        <v>31</v>
      </c>
      <c r="Q10" s="8">
        <f>Q5+1</f>
        <v>4</v>
      </c>
      <c r="S10" t="s">
        <v>34</v>
      </c>
      <c r="U10" t="s">
        <v>35</v>
      </c>
      <c r="V10" s="8">
        <f>V9*SQRT(V8/(V8-1))</f>
        <v>0.34641016151377541</v>
      </c>
      <c r="X10" t="s">
        <v>36</v>
      </c>
    </row>
    <row r="11" spans="1:24" x14ac:dyDescent="0.35">
      <c r="A11" s="9">
        <v>54</v>
      </c>
      <c r="B11" s="9">
        <v>74</v>
      </c>
      <c r="C11" s="9">
        <v>58</v>
      </c>
      <c r="D11" s="9">
        <v>93</v>
      </c>
      <c r="F11" s="10"/>
      <c r="G11" s="10"/>
      <c r="H11" s="10"/>
      <c r="I11" s="10"/>
      <c r="J11" s="10"/>
      <c r="K11" s="10"/>
      <c r="L11" s="10"/>
      <c r="M11" s="10"/>
      <c r="N11" s="10"/>
      <c r="P11" s="4" t="s">
        <v>33</v>
      </c>
      <c r="Q11" s="8">
        <f>SQRT(Q7/(Q8*Q9))</f>
        <v>0.5352261324051284</v>
      </c>
      <c r="S11" t="s">
        <v>37</v>
      </c>
      <c r="U11" s="6" t="s">
        <v>38</v>
      </c>
      <c r="V11" s="11">
        <f>V9^2*V7</f>
        <v>11.23794963802804</v>
      </c>
      <c r="X11" t="s">
        <v>39</v>
      </c>
    </row>
    <row r="12" spans="1:24" ht="15" thickBot="1" x14ac:dyDescent="0.4">
      <c r="F12" t="s">
        <v>40</v>
      </c>
      <c r="P12" t="s">
        <v>35</v>
      </c>
      <c r="Q12" s="8">
        <f>Q11*SQRT(Q10/(Q10-1))</f>
        <v>0.61802590324284634</v>
      </c>
      <c r="S12" t="s">
        <v>41</v>
      </c>
      <c r="X12" t="s">
        <v>42</v>
      </c>
    </row>
    <row r="13" spans="1:24" ht="15" thickTop="1" x14ac:dyDescent="0.35">
      <c r="F13" s="7" t="s">
        <v>43</v>
      </c>
      <c r="G13" s="7" t="s">
        <v>19</v>
      </c>
      <c r="H13" s="7" t="s">
        <v>44</v>
      </c>
      <c r="I13" s="7" t="s">
        <v>45</v>
      </c>
      <c r="J13" s="7" t="s">
        <v>13</v>
      </c>
      <c r="K13" s="7" t="s">
        <v>46</v>
      </c>
      <c r="L13" s="7" t="s">
        <v>47</v>
      </c>
      <c r="M13" s="7" t="s">
        <v>35</v>
      </c>
      <c r="N13" s="7" t="s">
        <v>48</v>
      </c>
      <c r="P13" s="6" t="s">
        <v>38</v>
      </c>
      <c r="Q13" s="11">
        <f>Q11^2*Q9</f>
        <v>9.1669444098992656</v>
      </c>
      <c r="S13" t="s">
        <v>49</v>
      </c>
      <c r="U13" s="6" t="s">
        <v>50</v>
      </c>
      <c r="V13" s="5">
        <f>L5</f>
        <v>0.05</v>
      </c>
      <c r="X13" t="s">
        <v>51</v>
      </c>
    </row>
    <row r="14" spans="1:24" x14ac:dyDescent="0.35">
      <c r="F14" t="s">
        <v>52</v>
      </c>
      <c r="G14">
        <f>G16-G15</f>
        <v>1645.34375</v>
      </c>
      <c r="H14">
        <f>COUNTA(F7:F10)-1</f>
        <v>3</v>
      </c>
      <c r="I14">
        <f>G14/H14</f>
        <v>548.44791666666663</v>
      </c>
      <c r="J14">
        <f>I14/I15</f>
        <v>3.0556481366330885</v>
      </c>
      <c r="K14">
        <f>FDIST(J14,H14,H15)</f>
        <v>4.4662597948147184E-2</v>
      </c>
      <c r="L14">
        <f>G14/G16</f>
        <v>0.24664240107555593</v>
      </c>
      <c r="M14">
        <f>SQRT(DEVSQ(I7:I10)/(I15*H14))</f>
        <v>0.61802590324284634</v>
      </c>
      <c r="N14">
        <f>(G16-H16*I15)/(G16+I15)</f>
        <v>0.16157815369416265</v>
      </c>
      <c r="S14" t="s">
        <v>42</v>
      </c>
      <c r="U14" s="6" t="s">
        <v>53</v>
      </c>
      <c r="V14" s="8">
        <f>FINV(V13,V5,V6)</f>
        <v>2.6801675698502416</v>
      </c>
      <c r="X14" t="s">
        <v>54</v>
      </c>
    </row>
    <row r="15" spans="1:24" x14ac:dyDescent="0.35">
      <c r="F15" t="s">
        <v>55</v>
      </c>
      <c r="G15">
        <f>SUM(K7:K10)</f>
        <v>5025.625</v>
      </c>
      <c r="H15">
        <f>H16-H14</f>
        <v>28</v>
      </c>
      <c r="I15">
        <f>G15/H15</f>
        <v>179.48660714285714</v>
      </c>
      <c r="P15" s="6" t="s">
        <v>50</v>
      </c>
      <c r="Q15" s="5">
        <f>L5</f>
        <v>0.05</v>
      </c>
      <c r="S15" t="s">
        <v>51</v>
      </c>
      <c r="U15" s="6" t="s">
        <v>56</v>
      </c>
      <c r="V15" s="8" t="e">
        <f ca="1">NF_DIST(V14,V5,V6,V11,TRUE)</f>
        <v>#NAME?</v>
      </c>
      <c r="X15" t="s">
        <v>57</v>
      </c>
    </row>
    <row r="16" spans="1:24" x14ac:dyDescent="0.35">
      <c r="F16" s="12" t="s">
        <v>58</v>
      </c>
      <c r="G16" s="12">
        <f>DEVSQ(A4:D11)</f>
        <v>6670.96875</v>
      </c>
      <c r="H16" s="12">
        <f>COUNT(A4:D11)-1</f>
        <v>31</v>
      </c>
      <c r="I16" s="12">
        <f>G16/H16</f>
        <v>215.19254032258064</v>
      </c>
      <c r="J16" s="12"/>
      <c r="K16" s="12"/>
      <c r="L16" s="12"/>
      <c r="M16" s="12"/>
      <c r="N16" s="12"/>
      <c r="P16" s="6" t="s">
        <v>53</v>
      </c>
      <c r="Q16" s="8">
        <f>FINV(Q15,Q5,Q6)</f>
        <v>2.9466852660172647</v>
      </c>
      <c r="S16" t="s">
        <v>59</v>
      </c>
      <c r="U16" s="6" t="s">
        <v>60</v>
      </c>
      <c r="V16" s="11" t="e">
        <f ca="1">1-V15</f>
        <v>#NAME?</v>
      </c>
      <c r="X16" t="s">
        <v>61</v>
      </c>
    </row>
    <row r="17" spans="16:24" x14ac:dyDescent="0.35">
      <c r="P17" s="6" t="s">
        <v>56</v>
      </c>
      <c r="Q17" s="8" t="e">
        <f ca="1">NF_DIST(Q16,Q5,Q6,Q13,TRUE)</f>
        <v>#NAME?</v>
      </c>
      <c r="S17" t="s">
        <v>62</v>
      </c>
    </row>
    <row r="18" spans="16:24" x14ac:dyDescent="0.35">
      <c r="P18" s="6" t="s">
        <v>60</v>
      </c>
      <c r="Q18" s="11" t="e">
        <f ca="1">1-Q17</f>
        <v>#NAME?</v>
      </c>
      <c r="S18" t="s">
        <v>63</v>
      </c>
      <c r="U18" t="s">
        <v>64</v>
      </c>
      <c r="V18" s="13" t="e">
        <f ca="1">ANOVA1_SIZE(V9,V8)</f>
        <v>#NAME?</v>
      </c>
      <c r="X18" s="14" t="s">
        <v>65</v>
      </c>
    </row>
    <row r="20" spans="16:24" x14ac:dyDescent="0.35">
      <c r="P20" t="s">
        <v>64</v>
      </c>
      <c r="Q20" s="5" t="e">
        <f ca="1">ANOVA1_POWER(Q11,Q9,Q10)</f>
        <v>#NAME?</v>
      </c>
      <c r="S20" t="s">
        <v>66</v>
      </c>
    </row>
    <row r="21" spans="16:24" x14ac:dyDescent="0.35">
      <c r="Q21" s="8" t="e">
        <f ca="1">ANOVA1_POWER(Q12,Q9,Q10,2)</f>
        <v>#NAME?</v>
      </c>
      <c r="S21" t="s">
        <v>67</v>
      </c>
    </row>
    <row r="22" spans="16:24" x14ac:dyDescent="0.35">
      <c r="Q22" s="11" t="e">
        <f ca="1">ANOVA1_POWER(Q13,Q9,Q10,0)</f>
        <v>#NAME?</v>
      </c>
      <c r="S2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Power Anova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2024-06-30T09:58:20Z</dcterms:created>
  <dcterms:modified xsi:type="dcterms:W3CDTF">2024-06-30T10:01:13Z</dcterms:modified>
</cp:coreProperties>
</file>