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38f5cd2f1f925cfd/Documenti/A Real Statistics 2020/Examples Detailed/"/>
    </mc:Choice>
  </mc:AlternateContent>
  <xr:revisionPtr revIDLastSave="0" documentId="8_{4D29ECF0-2599-4AE1-BCE9-F56209EA6983}" xr6:coauthVersionLast="47" xr6:coauthVersionMax="47" xr10:uidLastSave="{00000000-0000-0000-0000-000000000000}"/>
  <bookViews>
    <workbookView xWindow="-110" yWindow="-110" windowWidth="19420" windowHeight="10300" xr2:uid="{D9116A37-B67E-4A7B-9D50-0DE050062F4F}"/>
  </bookViews>
  <sheets>
    <sheet name="Title" sheetId="4" r:id="rId1"/>
    <sheet name="ANOVA 1" sheetId="1" r:id="rId2"/>
    <sheet name="ANOVA 2" sheetId="2" r:id="rId3"/>
    <sheet name="Contrast" sheetId="3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26" i="3" l="1"/>
  <c r="S26" i="3" s="1"/>
  <c r="Q20" i="3"/>
  <c r="R20" i="3" s="1"/>
  <c r="P20" i="3"/>
  <c r="S20" i="3" s="1"/>
  <c r="H16" i="3"/>
  <c r="G16" i="3"/>
  <c r="I16" i="3" s="1"/>
  <c r="H15" i="3"/>
  <c r="P14" i="3"/>
  <c r="H14" i="3"/>
  <c r="L14" i="3" s="1"/>
  <c r="K10" i="3"/>
  <c r="J10" i="3"/>
  <c r="I10" i="3"/>
  <c r="P22" i="3" s="1"/>
  <c r="S22" i="3" s="1"/>
  <c r="H10" i="3"/>
  <c r="G10" i="3"/>
  <c r="Q22" i="3" s="1"/>
  <c r="R22" i="3" s="1"/>
  <c r="K9" i="3"/>
  <c r="J9" i="3"/>
  <c r="I9" i="3"/>
  <c r="H9" i="3"/>
  <c r="G9" i="3"/>
  <c r="Q8" i="3"/>
  <c r="R8" i="3" s="1"/>
  <c r="P8" i="3"/>
  <c r="S8" i="3" s="1"/>
  <c r="K8" i="3"/>
  <c r="J8" i="3"/>
  <c r="I8" i="3"/>
  <c r="H8" i="3"/>
  <c r="G8" i="3"/>
  <c r="K7" i="3"/>
  <c r="G15" i="3" s="1"/>
  <c r="J7" i="3"/>
  <c r="I7" i="3"/>
  <c r="P19" i="3" s="1"/>
  <c r="S19" i="3" s="1"/>
  <c r="H7" i="3"/>
  <c r="G7" i="3"/>
  <c r="Q7" i="3" s="1"/>
  <c r="R7" i="3" s="1"/>
  <c r="I16" i="2"/>
  <c r="H16" i="2"/>
  <c r="G16" i="2"/>
  <c r="H14" i="2"/>
  <c r="H15" i="2" s="1"/>
  <c r="K10" i="2"/>
  <c r="J10" i="2"/>
  <c r="I10" i="2"/>
  <c r="H10" i="2"/>
  <c r="G10" i="2"/>
  <c r="K9" i="2"/>
  <c r="J9" i="2"/>
  <c r="I9" i="2"/>
  <c r="H9" i="2"/>
  <c r="G9" i="2"/>
  <c r="K8" i="2"/>
  <c r="J8" i="2"/>
  <c r="I8" i="2"/>
  <c r="H8" i="2"/>
  <c r="G8" i="2"/>
  <c r="K7" i="2"/>
  <c r="G15" i="2" s="1"/>
  <c r="J7" i="2"/>
  <c r="I7" i="2"/>
  <c r="H7" i="2"/>
  <c r="G7" i="2"/>
  <c r="O18" i="1"/>
  <c r="O17" i="1"/>
  <c r="Q13" i="1"/>
  <c r="Q9" i="1"/>
  <c r="P9" i="1"/>
  <c r="R9" i="1" s="1"/>
  <c r="Q8" i="1"/>
  <c r="P8" i="1"/>
  <c r="R8" i="1" s="1"/>
  <c r="Q7" i="1"/>
  <c r="R7" i="1" s="1"/>
  <c r="P7" i="1"/>
  <c r="R6" i="1"/>
  <c r="Q6" i="1"/>
  <c r="P6" i="1"/>
  <c r="P10" i="1" s="1"/>
  <c r="R11" i="3" l="1"/>
  <c r="S23" i="3"/>
  <c r="R10" i="1"/>
  <c r="T10" i="1" s="1"/>
  <c r="G14" i="2"/>
  <c r="I15" i="2"/>
  <c r="G14" i="3"/>
  <c r="I14" i="3" s="1"/>
  <c r="I15" i="3"/>
  <c r="P7" i="3"/>
  <c r="S7" i="3" s="1"/>
  <c r="S11" i="3" s="1"/>
  <c r="Q19" i="3"/>
  <c r="R19" i="3" s="1"/>
  <c r="R23" i="3" s="1"/>
  <c r="L9" i="2" l="1"/>
  <c r="L8" i="2"/>
  <c r="M14" i="2"/>
  <c r="L10" i="2"/>
  <c r="L7" i="2"/>
  <c r="N14" i="2"/>
  <c r="J14" i="3"/>
  <c r="K14" i="3" s="1"/>
  <c r="L14" i="2"/>
  <c r="I14" i="2"/>
  <c r="J14" i="2" s="1"/>
  <c r="K14" i="2" s="1"/>
  <c r="U26" i="3"/>
  <c r="T26" i="3"/>
  <c r="O26" i="3"/>
  <c r="Q26" i="3" s="1"/>
  <c r="R26" i="3" s="1"/>
  <c r="O14" i="3"/>
  <c r="Q14" i="3" s="1"/>
  <c r="R14" i="3" s="1"/>
  <c r="N14" i="3"/>
  <c r="N26" i="3"/>
  <c r="M7" i="2" l="1"/>
  <c r="N7" i="2"/>
  <c r="M10" i="2"/>
  <c r="N10" i="2"/>
  <c r="N8" i="2"/>
  <c r="M8" i="2"/>
  <c r="N9" i="2"/>
  <c r="M9" i="2"/>
</calcChain>
</file>

<file path=xl/sharedStrings.xml><?xml version="1.0" encoding="utf-8"?>
<sst xmlns="http://schemas.openxmlformats.org/spreadsheetml/2006/main" count="149" uniqueCount="65">
  <si>
    <t>One-way ANOVA</t>
  </si>
  <si>
    <t>Method 1</t>
  </si>
  <si>
    <t>Method 2</t>
  </si>
  <si>
    <t>Method 3</t>
  </si>
  <si>
    <t>Method 4</t>
  </si>
  <si>
    <t>Anova: Single Factor</t>
  </si>
  <si>
    <t>MSW - alternative approach</t>
  </si>
  <si>
    <t>SUMMARY</t>
  </si>
  <si>
    <t>Groups</t>
  </si>
  <si>
    <t>Count</t>
  </si>
  <si>
    <t>df</t>
  </si>
  <si>
    <t>Variance</t>
  </si>
  <si>
    <t>df ∙ Var</t>
  </si>
  <si>
    <t>Sum</t>
  </si>
  <si>
    <t>Average</t>
  </si>
  <si>
    <t>MSW</t>
  </si>
  <si>
    <t>ANOVA</t>
  </si>
  <si>
    <t>SSB - alternative approach</t>
  </si>
  <si>
    <t>Source of Variation</t>
  </si>
  <si>
    <t>SS</t>
  </si>
  <si>
    <t>MS</t>
  </si>
  <si>
    <t>F</t>
  </si>
  <si>
    <t>P-value</t>
  </si>
  <si>
    <t>F crit</t>
  </si>
  <si>
    <t>Between Groups</t>
  </si>
  <si>
    <t>Effect size</t>
  </si>
  <si>
    <t>Within Groups</t>
  </si>
  <si>
    <t>d</t>
  </si>
  <si>
    <t>Total</t>
  </si>
  <si>
    <r>
      <t>ω</t>
    </r>
    <r>
      <rPr>
        <vertAlign val="superscript"/>
        <sz val="11"/>
        <color theme="1"/>
        <rFont val="Calibri"/>
        <family val="2"/>
      </rPr>
      <t>2</t>
    </r>
  </si>
  <si>
    <t>Single Factor ANOVA</t>
  </si>
  <si>
    <t>ANOVA: Single Factor</t>
  </si>
  <si>
    <t>DESCRIPTION</t>
  </si>
  <si>
    <t>Alpha</t>
  </si>
  <si>
    <t>Mean</t>
  </si>
  <si>
    <t>Std Err</t>
  </si>
  <si>
    <t>Lower</t>
  </si>
  <si>
    <t>Upper</t>
  </si>
  <si>
    <t>Sources</t>
  </si>
  <si>
    <t>P value</t>
  </si>
  <si>
    <t>Eta-sq</t>
  </si>
  <si>
    <t>RMSSE</t>
  </si>
  <si>
    <t>Omega Sq</t>
  </si>
  <si>
    <t>Single Factor ANOVA with Contrasts</t>
  </si>
  <si>
    <t>Planned comparisons</t>
  </si>
  <si>
    <t xml:space="preserve">CONTRAST </t>
  </si>
  <si>
    <t>c</t>
  </si>
  <si>
    <t>mean</t>
  </si>
  <si>
    <t>n</t>
  </si>
  <si>
    <t>c^2/n</t>
  </si>
  <si>
    <t>cx̄</t>
  </si>
  <si>
    <t>T-TEST</t>
  </si>
  <si>
    <t xml:space="preserve"> F crit</t>
  </si>
  <si>
    <t>std error</t>
  </si>
  <si>
    <t>t-stat</t>
  </si>
  <si>
    <t>p-value</t>
  </si>
  <si>
    <t>sig</t>
  </si>
  <si>
    <t>CONTRAST</t>
  </si>
  <si>
    <t>t-crit</t>
  </si>
  <si>
    <t>lower</t>
  </si>
  <si>
    <t>upper</t>
  </si>
  <si>
    <t>Real Statistics Using Excel</t>
  </si>
  <si>
    <t>Updated</t>
  </si>
  <si>
    <t>Copyright © 2013 - 2024 Charles Zaiontz</t>
  </si>
  <si>
    <t>Effect size for ANOVA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</si>
</sst>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i/>
      <sz val="11"/>
      <color theme="1"/>
      <name val="Aptos Narrow"/>
      <family val="2"/>
      <scheme val="minor"/>
    </font>
    <font>
      <sz val="11"/>
      <color theme="1"/>
      <name val="Calibri"/>
      <family val="2"/>
    </font>
    <font>
      <vertAlign val="superscript"/>
      <sz val="11"/>
      <color theme="1"/>
      <name val="Calibri"/>
      <family val="2"/>
    </font>
    <font>
      <sz val="11"/>
      <name val="Aptos Narrow"/>
      <family val="2"/>
      <scheme val="minor"/>
    </font>
    <font>
      <sz val="14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3" fillId="0" borderId="0" xfId="0" applyFont="1"/>
    <xf numFmtId="0" fontId="0" fillId="0" borderId="8" xfId="0" applyBorder="1"/>
    <xf numFmtId="0" fontId="2" fillId="0" borderId="9" xfId="0" applyFont="1" applyBorder="1" applyAlignment="1">
      <alignment horizontal="center"/>
    </xf>
    <xf numFmtId="0" fontId="0" fillId="0" borderId="1" xfId="0" applyBorder="1"/>
    <xf numFmtId="0" fontId="0" fillId="0" borderId="5" xfId="0" applyBorder="1"/>
    <xf numFmtId="0" fontId="0" fillId="0" borderId="10" xfId="0" applyBorder="1"/>
    <xf numFmtId="0" fontId="0" fillId="0" borderId="10" xfId="0" applyBorder="1" applyAlignment="1">
      <alignment horizontal="center"/>
    </xf>
    <xf numFmtId="15" fontId="0" fillId="0" borderId="0" xfId="0" applyNumberFormat="1"/>
    <xf numFmtId="0" fontId="5" fillId="0" borderId="0" xfId="0" applyFont="1"/>
    <xf numFmtId="0" fontId="6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9343A4-0EF4-4352-B304-68E3DC3C3A63}">
  <dimension ref="A1:M10"/>
  <sheetViews>
    <sheetView tabSelected="1" workbookViewId="0"/>
  </sheetViews>
  <sheetFormatPr defaultRowHeight="14.5" x14ac:dyDescent="0.35"/>
  <cols>
    <col min="2" max="2" width="9.26953125" bestFit="1" customWidth="1"/>
  </cols>
  <sheetData>
    <row r="1" spans="1:13" x14ac:dyDescent="0.35">
      <c r="A1" t="s">
        <v>61</v>
      </c>
    </row>
    <row r="2" spans="1:13" x14ac:dyDescent="0.35">
      <c r="A2" t="s">
        <v>64</v>
      </c>
    </row>
    <row r="4" spans="1:13" x14ac:dyDescent="0.35">
      <c r="A4" t="s">
        <v>62</v>
      </c>
      <c r="B4" s="17">
        <v>45473</v>
      </c>
    </row>
    <row r="6" spans="1:13" x14ac:dyDescent="0.35">
      <c r="A6" s="18" t="s">
        <v>63</v>
      </c>
    </row>
    <row r="10" spans="1:13" ht="18.5" x14ac:dyDescent="0.45">
      <c r="M10" s="19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001ED3-CCF7-4487-90B7-550BF2FB7A12}">
  <dimension ref="A1:T35"/>
  <sheetViews>
    <sheetView workbookViewId="0"/>
  </sheetViews>
  <sheetFormatPr defaultRowHeight="14.5" x14ac:dyDescent="0.35"/>
  <cols>
    <col min="5" max="5" width="4.54296875" customWidth="1"/>
    <col min="6" max="6" width="16.81640625" customWidth="1"/>
    <col min="7" max="7" width="8" customWidth="1"/>
    <col min="8" max="8" width="7.453125" customWidth="1"/>
    <col min="9" max="9" width="8.26953125" customWidth="1"/>
    <col min="11" max="12" width="8.26953125" customWidth="1"/>
    <col min="19" max="19" width="5.1796875" customWidth="1"/>
  </cols>
  <sheetData>
    <row r="1" spans="1:20" x14ac:dyDescent="0.35">
      <c r="A1" s="1" t="s">
        <v>0</v>
      </c>
    </row>
    <row r="3" spans="1:20" x14ac:dyDescent="0.35">
      <c r="A3" s="2" t="s">
        <v>1</v>
      </c>
      <c r="B3" s="2" t="s">
        <v>2</v>
      </c>
      <c r="C3" s="2" t="s">
        <v>3</v>
      </c>
      <c r="D3" s="2" t="s">
        <v>4</v>
      </c>
      <c r="F3" t="s">
        <v>5</v>
      </c>
      <c r="N3" t="s">
        <v>6</v>
      </c>
    </row>
    <row r="4" spans="1:20" ht="15" thickBot="1" x14ac:dyDescent="0.4">
      <c r="A4" s="2">
        <v>51</v>
      </c>
      <c r="B4" s="2">
        <v>82</v>
      </c>
      <c r="C4" s="2">
        <v>79</v>
      </c>
      <c r="D4" s="2">
        <v>85</v>
      </c>
    </row>
    <row r="5" spans="1:20" ht="15" thickBot="1" x14ac:dyDescent="0.4">
      <c r="A5" s="3">
        <v>87</v>
      </c>
      <c r="B5" s="3">
        <v>91</v>
      </c>
      <c r="C5" s="3">
        <v>84</v>
      </c>
      <c r="D5" s="3">
        <v>80</v>
      </c>
      <c r="F5" t="s">
        <v>7</v>
      </c>
      <c r="N5" s="4" t="s">
        <v>8</v>
      </c>
      <c r="O5" s="4" t="s">
        <v>9</v>
      </c>
      <c r="P5" s="4" t="s">
        <v>10</v>
      </c>
      <c r="Q5" s="4" t="s">
        <v>11</v>
      </c>
      <c r="R5" s="4" t="s">
        <v>12</v>
      </c>
    </row>
    <row r="6" spans="1:20" x14ac:dyDescent="0.35">
      <c r="A6" s="3">
        <v>50</v>
      </c>
      <c r="B6" s="3">
        <v>92</v>
      </c>
      <c r="C6" s="3">
        <v>74</v>
      </c>
      <c r="D6" s="3">
        <v>65</v>
      </c>
      <c r="F6" s="4" t="s">
        <v>8</v>
      </c>
      <c r="G6" s="4" t="s">
        <v>9</v>
      </c>
      <c r="H6" s="4" t="s">
        <v>13</v>
      </c>
      <c r="I6" s="4" t="s">
        <v>14</v>
      </c>
      <c r="J6" s="4" t="s">
        <v>11</v>
      </c>
      <c r="N6" t="s">
        <v>1</v>
      </c>
      <c r="O6">
        <v>8</v>
      </c>
      <c r="P6">
        <f>O6-1</f>
        <v>7</v>
      </c>
      <c r="Q6">
        <f>J7</f>
        <v>214.26785714285714</v>
      </c>
      <c r="R6">
        <f>P6*Q6</f>
        <v>1499.875</v>
      </c>
    </row>
    <row r="7" spans="1:20" x14ac:dyDescent="0.35">
      <c r="A7" s="3">
        <v>48</v>
      </c>
      <c r="B7" s="3">
        <v>80</v>
      </c>
      <c r="C7" s="3">
        <v>98</v>
      </c>
      <c r="D7" s="3">
        <v>71</v>
      </c>
      <c r="F7" t="s">
        <v>1</v>
      </c>
      <c r="G7">
        <v>8</v>
      </c>
      <c r="H7">
        <v>483</v>
      </c>
      <c r="I7">
        <v>60.375</v>
      </c>
      <c r="J7">
        <v>214.26785714285714</v>
      </c>
      <c r="N7" t="s">
        <v>2</v>
      </c>
      <c r="O7">
        <v>8</v>
      </c>
      <c r="P7">
        <f>O7-1</f>
        <v>7</v>
      </c>
      <c r="Q7">
        <f>J8</f>
        <v>157.55357142857142</v>
      </c>
      <c r="R7">
        <f>P7*Q7</f>
        <v>1102.875</v>
      </c>
    </row>
    <row r="8" spans="1:20" x14ac:dyDescent="0.35">
      <c r="A8" s="3">
        <v>79</v>
      </c>
      <c r="B8" s="3">
        <v>52</v>
      </c>
      <c r="C8" s="3">
        <v>63</v>
      </c>
      <c r="D8" s="3">
        <v>67</v>
      </c>
      <c r="F8" t="s">
        <v>2</v>
      </c>
      <c r="G8">
        <v>8</v>
      </c>
      <c r="H8">
        <v>623</v>
      </c>
      <c r="I8">
        <v>77.875</v>
      </c>
      <c r="J8">
        <v>157.55357142857142</v>
      </c>
      <c r="N8" t="s">
        <v>3</v>
      </c>
      <c r="O8">
        <v>8</v>
      </c>
      <c r="P8">
        <f>O8-1</f>
        <v>7</v>
      </c>
      <c r="Q8">
        <f>J9</f>
        <v>164.57142857142858</v>
      </c>
      <c r="R8">
        <f>P8*Q8</f>
        <v>1152</v>
      </c>
    </row>
    <row r="9" spans="1:20" ht="15" thickBot="1" x14ac:dyDescent="0.4">
      <c r="A9" s="3">
        <v>61</v>
      </c>
      <c r="B9" s="3">
        <v>79</v>
      </c>
      <c r="C9" s="3">
        <v>83</v>
      </c>
      <c r="D9" s="3">
        <v>51</v>
      </c>
      <c r="F9" t="s">
        <v>3</v>
      </c>
      <c r="G9">
        <v>8</v>
      </c>
      <c r="H9">
        <v>624</v>
      </c>
      <c r="I9">
        <v>78</v>
      </c>
      <c r="J9">
        <v>164.57142857142858</v>
      </c>
      <c r="N9" s="5" t="s">
        <v>4</v>
      </c>
      <c r="O9" s="5">
        <v>8</v>
      </c>
      <c r="P9" s="5">
        <f>O9-1</f>
        <v>7</v>
      </c>
      <c r="Q9" s="5">
        <f>J10</f>
        <v>181.55357142857142</v>
      </c>
      <c r="R9" s="5">
        <f>P9*Q9</f>
        <v>1270.875</v>
      </c>
      <c r="T9" s="3" t="s">
        <v>15</v>
      </c>
    </row>
    <row r="10" spans="1:20" ht="15" thickBot="1" x14ac:dyDescent="0.4">
      <c r="A10" s="3">
        <v>53</v>
      </c>
      <c r="B10" s="3">
        <v>73</v>
      </c>
      <c r="C10" s="3">
        <v>85</v>
      </c>
      <c r="D10" s="3">
        <v>63</v>
      </c>
      <c r="F10" s="5" t="s">
        <v>4</v>
      </c>
      <c r="G10" s="5">
        <v>8</v>
      </c>
      <c r="H10" s="5">
        <v>575</v>
      </c>
      <c r="I10" s="5">
        <v>71.875</v>
      </c>
      <c r="J10" s="5">
        <v>181.55357142857142</v>
      </c>
      <c r="P10">
        <f>SUM(P6:P9)</f>
        <v>28</v>
      </c>
      <c r="R10">
        <f>SUM(R5:R9)</f>
        <v>5025.625</v>
      </c>
      <c r="T10" s="6">
        <f>R10/P10</f>
        <v>179.48660714285714</v>
      </c>
    </row>
    <row r="11" spans="1:20" x14ac:dyDescent="0.35">
      <c r="A11" s="7">
        <v>54</v>
      </c>
      <c r="B11" s="7">
        <v>74</v>
      </c>
      <c r="C11" s="7">
        <v>58</v>
      </c>
      <c r="D11" s="7">
        <v>93</v>
      </c>
    </row>
    <row r="12" spans="1:20" x14ac:dyDescent="0.35">
      <c r="A12" s="3"/>
      <c r="B12" s="3"/>
      <c r="C12" s="3"/>
      <c r="D12" s="3"/>
    </row>
    <row r="13" spans="1:20" ht="15" thickBot="1" x14ac:dyDescent="0.4">
      <c r="A13" s="3"/>
      <c r="B13" s="3"/>
      <c r="F13" t="s">
        <v>16</v>
      </c>
      <c r="N13" t="s">
        <v>17</v>
      </c>
      <c r="Q13" s="8">
        <f>DEVSQ(H7:H10)/G7</f>
        <v>1645.34375</v>
      </c>
    </row>
    <row r="14" spans="1:20" x14ac:dyDescent="0.35">
      <c r="A14" s="3"/>
      <c r="B14" s="3"/>
      <c r="F14" s="4" t="s">
        <v>18</v>
      </c>
      <c r="G14" s="4" t="s">
        <v>19</v>
      </c>
      <c r="H14" s="4" t="s">
        <v>10</v>
      </c>
      <c r="I14" s="4" t="s">
        <v>20</v>
      </c>
      <c r="J14" s="4" t="s">
        <v>21</v>
      </c>
      <c r="K14" s="4" t="s">
        <v>22</v>
      </c>
      <c r="L14" s="4" t="s">
        <v>23</v>
      </c>
    </row>
    <row r="15" spans="1:20" x14ac:dyDescent="0.35">
      <c r="A15" s="3"/>
      <c r="B15" s="3"/>
      <c r="F15" t="s">
        <v>24</v>
      </c>
      <c r="G15">
        <v>1645.34375</v>
      </c>
      <c r="H15">
        <v>3</v>
      </c>
      <c r="I15">
        <v>548.44791666666663</v>
      </c>
      <c r="J15">
        <v>3.0556481366330885</v>
      </c>
      <c r="K15">
        <v>4.4662597948147184E-2</v>
      </c>
      <c r="L15">
        <v>2.9466852660172647</v>
      </c>
      <c r="N15" t="s">
        <v>25</v>
      </c>
    </row>
    <row r="16" spans="1:20" x14ac:dyDescent="0.35">
      <c r="A16" s="3"/>
      <c r="B16" s="3"/>
      <c r="F16" t="s">
        <v>26</v>
      </c>
      <c r="G16">
        <v>5025.625</v>
      </c>
      <c r="H16">
        <v>28</v>
      </c>
      <c r="I16">
        <v>179.48660714285714</v>
      </c>
    </row>
    <row r="17" spans="1:15" x14ac:dyDescent="0.35">
      <c r="A17" s="3"/>
      <c r="B17" s="3"/>
      <c r="N17" t="s">
        <v>27</v>
      </c>
      <c r="O17" s="9">
        <f>SQRT(DEVSQ(I7:I10)/(H15*I16))</f>
        <v>0.61802590324284634</v>
      </c>
    </row>
    <row r="18" spans="1:15" ht="17" thickBot="1" x14ac:dyDescent="0.4">
      <c r="A18" s="3"/>
      <c r="B18" s="3"/>
      <c r="F18" s="5" t="s">
        <v>28</v>
      </c>
      <c r="G18" s="5">
        <v>6670.96875</v>
      </c>
      <c r="H18" s="5">
        <v>31</v>
      </c>
      <c r="I18" s="5"/>
      <c r="J18" s="5"/>
      <c r="K18" s="5"/>
      <c r="L18" s="5"/>
      <c r="N18" s="10" t="s">
        <v>29</v>
      </c>
      <c r="O18" s="11">
        <f>(G18-H18*I16)/(G18+I16)</f>
        <v>0.16157815369416265</v>
      </c>
    </row>
    <row r="19" spans="1:15" x14ac:dyDescent="0.35">
      <c r="A19" s="3"/>
      <c r="B19" s="3"/>
    </row>
    <row r="20" spans="1:15" x14ac:dyDescent="0.35">
      <c r="A20" s="3"/>
      <c r="B20" s="3"/>
    </row>
    <row r="21" spans="1:15" x14ac:dyDescent="0.35">
      <c r="A21" s="3"/>
      <c r="B21" s="3"/>
    </row>
    <row r="22" spans="1:15" x14ac:dyDescent="0.35">
      <c r="A22" s="3"/>
      <c r="B22" s="3"/>
    </row>
    <row r="23" spans="1:15" x14ac:dyDescent="0.35">
      <c r="A23" s="3"/>
      <c r="B23" s="3"/>
    </row>
    <row r="24" spans="1:15" x14ac:dyDescent="0.35">
      <c r="A24" s="3"/>
      <c r="B24" s="3"/>
    </row>
    <row r="25" spans="1:15" x14ac:dyDescent="0.35">
      <c r="A25" s="3"/>
      <c r="B25" s="3"/>
    </row>
    <row r="26" spans="1:15" x14ac:dyDescent="0.35">
      <c r="A26" s="3"/>
      <c r="B26" s="3"/>
    </row>
    <row r="27" spans="1:15" x14ac:dyDescent="0.35">
      <c r="A27" s="3"/>
      <c r="B27" s="3"/>
    </row>
    <row r="28" spans="1:15" x14ac:dyDescent="0.35">
      <c r="A28" s="3"/>
      <c r="B28" s="3"/>
    </row>
    <row r="29" spans="1:15" x14ac:dyDescent="0.35">
      <c r="A29" s="3"/>
      <c r="B29" s="3"/>
    </row>
    <row r="30" spans="1:15" x14ac:dyDescent="0.35">
      <c r="A30" s="3"/>
      <c r="B30" s="3"/>
    </row>
    <row r="31" spans="1:15" x14ac:dyDescent="0.35">
      <c r="A31" s="3"/>
      <c r="B31" s="3"/>
    </row>
    <row r="32" spans="1:15" x14ac:dyDescent="0.35">
      <c r="A32" s="3"/>
      <c r="B32" s="3"/>
    </row>
    <row r="33" spans="1:2" x14ac:dyDescent="0.35">
      <c r="A33" s="3"/>
      <c r="B33" s="3"/>
    </row>
    <row r="34" spans="1:2" x14ac:dyDescent="0.35">
      <c r="A34" s="3"/>
      <c r="B34" s="3"/>
    </row>
    <row r="35" spans="1:2" x14ac:dyDescent="0.35">
      <c r="A35" s="3"/>
      <c r="B35" s="3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7FDE17-0EF9-44BE-B8AF-EB10F93B7E7D}">
  <dimension ref="A1:S17"/>
  <sheetViews>
    <sheetView workbookViewId="0"/>
  </sheetViews>
  <sheetFormatPr defaultRowHeight="14.5" x14ac:dyDescent="0.35"/>
  <cols>
    <col min="5" max="5" width="3.90625" customWidth="1"/>
    <col min="6" max="6" width="16.26953125" customWidth="1"/>
    <col min="7" max="7" width="8" customWidth="1"/>
    <col min="8" max="8" width="7.453125" customWidth="1"/>
    <col min="9" max="9" width="8.26953125" customWidth="1"/>
    <col min="11" max="12" width="8.26953125" customWidth="1"/>
    <col min="15" max="15" width="8.54296875" customWidth="1"/>
    <col min="16" max="16" width="10.81640625" customWidth="1"/>
    <col min="17" max="17" width="9.1796875" customWidth="1"/>
    <col min="19" max="19" width="6.7265625" hidden="1" customWidth="1"/>
  </cols>
  <sheetData>
    <row r="1" spans="1:14" x14ac:dyDescent="0.35">
      <c r="A1" s="1" t="s">
        <v>30</v>
      </c>
    </row>
    <row r="2" spans="1:14" x14ac:dyDescent="0.35">
      <c r="A2" s="3"/>
      <c r="B2" s="3"/>
    </row>
    <row r="3" spans="1:14" x14ac:dyDescent="0.35">
      <c r="A3" s="2" t="s">
        <v>1</v>
      </c>
      <c r="B3" s="2" t="s">
        <v>2</v>
      </c>
      <c r="C3" s="2" t="s">
        <v>3</v>
      </c>
      <c r="D3" s="2" t="s">
        <v>4</v>
      </c>
      <c r="F3" t="s">
        <v>31</v>
      </c>
    </row>
    <row r="4" spans="1:14" x14ac:dyDescent="0.35">
      <c r="A4" s="2">
        <v>51</v>
      </c>
      <c r="B4" s="2">
        <v>82</v>
      </c>
      <c r="C4" s="2">
        <v>79</v>
      </c>
      <c r="D4" s="2">
        <v>85</v>
      </c>
    </row>
    <row r="5" spans="1:14" ht="15" thickBot="1" x14ac:dyDescent="0.4">
      <c r="A5" s="3">
        <v>87</v>
      </c>
      <c r="B5" s="3">
        <v>91</v>
      </c>
      <c r="C5" s="3">
        <v>84</v>
      </c>
      <c r="D5" s="3">
        <v>80</v>
      </c>
      <c r="F5" t="s">
        <v>32</v>
      </c>
      <c r="K5" t="s">
        <v>33</v>
      </c>
      <c r="L5">
        <v>0.05</v>
      </c>
    </row>
    <row r="6" spans="1:14" ht="15" thickTop="1" x14ac:dyDescent="0.35">
      <c r="A6" s="3">
        <v>50</v>
      </c>
      <c r="B6" s="3">
        <v>92</v>
      </c>
      <c r="C6" s="3">
        <v>74</v>
      </c>
      <c r="D6" s="3">
        <v>65</v>
      </c>
      <c r="F6" s="12" t="s">
        <v>8</v>
      </c>
      <c r="G6" s="12" t="s">
        <v>9</v>
      </c>
      <c r="H6" s="12" t="s">
        <v>13</v>
      </c>
      <c r="I6" s="12" t="s">
        <v>34</v>
      </c>
      <c r="J6" s="12" t="s">
        <v>11</v>
      </c>
      <c r="K6" s="12" t="s">
        <v>19</v>
      </c>
      <c r="L6" s="12" t="s">
        <v>35</v>
      </c>
      <c r="M6" s="12" t="s">
        <v>36</v>
      </c>
      <c r="N6" s="12" t="s">
        <v>37</v>
      </c>
    </row>
    <row r="7" spans="1:14" x14ac:dyDescent="0.35">
      <c r="A7" s="3">
        <v>48</v>
      </c>
      <c r="B7" s="3">
        <v>80</v>
      </c>
      <c r="C7" s="3">
        <v>98</v>
      </c>
      <c r="D7" s="3">
        <v>71</v>
      </c>
      <c r="F7" t="s">
        <v>1</v>
      </c>
      <c r="G7">
        <f>COUNT(A4:A11)</f>
        <v>7</v>
      </c>
      <c r="H7">
        <f>SUM(A4:A11)</f>
        <v>429</v>
      </c>
      <c r="I7">
        <f>AVERAGE(A4:A11)</f>
        <v>61.285714285714285</v>
      </c>
      <c r="J7">
        <f>VAR(A4:A11)</f>
        <v>242.23809523809541</v>
      </c>
      <c r="K7">
        <f>DEVSQ(A4:A11)</f>
        <v>1453.4285714285713</v>
      </c>
      <c r="L7">
        <f>SQRT(I15/G7)</f>
        <v>5.0308402619737986</v>
      </c>
      <c r="M7">
        <f>I7-L7*TINV(L5,H15)</f>
        <v>50.924504813435746</v>
      </c>
      <c r="N7">
        <f>I7+L7*TINV(L5,H15)</f>
        <v>71.646923757992823</v>
      </c>
    </row>
    <row r="8" spans="1:14" x14ac:dyDescent="0.35">
      <c r="A8" s="3">
        <v>79</v>
      </c>
      <c r="B8" s="3">
        <v>52</v>
      </c>
      <c r="C8" s="3">
        <v>63</v>
      </c>
      <c r="D8" s="3">
        <v>67</v>
      </c>
      <c r="F8" t="s">
        <v>2</v>
      </c>
      <c r="G8">
        <f>COUNT(B4:B11)</f>
        <v>8</v>
      </c>
      <c r="H8">
        <f>SUM(B4:B11)</f>
        <v>623</v>
      </c>
      <c r="I8">
        <f>AVERAGE(B4:B11)</f>
        <v>77.875</v>
      </c>
      <c r="J8">
        <f>VAR(B4:B11)</f>
        <v>157.55357142857142</v>
      </c>
      <c r="K8">
        <f>DEVSQ(B4:B11)</f>
        <v>1102.875</v>
      </c>
      <c r="L8">
        <f>SQRT(I15/G8)</f>
        <v>4.7059201569735034</v>
      </c>
      <c r="M8">
        <f>I8-L8*TINV(L5,H15)</f>
        <v>68.182976010534219</v>
      </c>
      <c r="N8">
        <f>I8+L8*TINV(L5,H15)</f>
        <v>87.567023989465781</v>
      </c>
    </row>
    <row r="9" spans="1:14" x14ac:dyDescent="0.35">
      <c r="A9" s="3">
        <v>61</v>
      </c>
      <c r="B9" s="3">
        <v>79</v>
      </c>
      <c r="C9" s="3">
        <v>83</v>
      </c>
      <c r="D9" s="3">
        <v>51</v>
      </c>
      <c r="F9" t="s">
        <v>3</v>
      </c>
      <c r="G9">
        <f>COUNT(C4:C11)</f>
        <v>8</v>
      </c>
      <c r="H9">
        <f>SUM(C4:C11)</f>
        <v>624</v>
      </c>
      <c r="I9">
        <f>AVERAGE(C4:C11)</f>
        <v>78</v>
      </c>
      <c r="J9">
        <f>VAR(C4:C11)</f>
        <v>164.57142857142858</v>
      </c>
      <c r="K9">
        <f>DEVSQ(C4:C11)</f>
        <v>1152</v>
      </c>
      <c r="L9">
        <f>SQRT(I15/G9)</f>
        <v>4.7059201569735034</v>
      </c>
      <c r="M9">
        <f>I9-L9*TINV(L5,H15)</f>
        <v>68.307976010534219</v>
      </c>
      <c r="N9">
        <f>I9+L9*TINV(L5,H15)</f>
        <v>87.692023989465781</v>
      </c>
    </row>
    <row r="10" spans="1:14" x14ac:dyDescent="0.35">
      <c r="A10" s="3">
        <v>53</v>
      </c>
      <c r="B10" s="3">
        <v>73</v>
      </c>
      <c r="C10" s="3">
        <v>85</v>
      </c>
      <c r="D10" s="3"/>
      <c r="F10" t="s">
        <v>4</v>
      </c>
      <c r="G10">
        <f>COUNT(D4:D11)</f>
        <v>6</v>
      </c>
      <c r="H10">
        <f>SUM(D4:D11)</f>
        <v>419</v>
      </c>
      <c r="I10">
        <f>AVERAGE(D4:D11)</f>
        <v>69.833333333333329</v>
      </c>
      <c r="J10">
        <f>VAR(D4:D11)</f>
        <v>144.16666666666643</v>
      </c>
      <c r="K10">
        <f>DEVSQ(D4:D11)</f>
        <v>720.83333333333348</v>
      </c>
      <c r="L10">
        <f>SQRT(I15/G10)</f>
        <v>5.4339285388270762</v>
      </c>
      <c r="M10">
        <f>I10-L10*TINV(L5,H15)</f>
        <v>58.641948014712568</v>
      </c>
      <c r="N10">
        <f>I10+L10*TINV(L5,H15)</f>
        <v>81.024718651954089</v>
      </c>
    </row>
    <row r="11" spans="1:14" x14ac:dyDescent="0.35">
      <c r="A11" s="7"/>
      <c r="B11" s="7">
        <v>74</v>
      </c>
      <c r="C11" s="7">
        <v>58</v>
      </c>
      <c r="D11" s="7"/>
      <c r="F11" s="13"/>
      <c r="G11" s="13"/>
      <c r="H11" s="13"/>
      <c r="I11" s="13"/>
      <c r="J11" s="13"/>
      <c r="K11" s="13"/>
      <c r="L11" s="13"/>
      <c r="M11" s="13"/>
      <c r="N11" s="13"/>
    </row>
    <row r="12" spans="1:14" ht="15" thickBot="1" x14ac:dyDescent="0.4">
      <c r="A12" s="3"/>
      <c r="B12" s="3"/>
      <c r="F12" t="s">
        <v>16</v>
      </c>
    </row>
    <row r="13" spans="1:14" ht="15" thickTop="1" x14ac:dyDescent="0.35">
      <c r="A13" s="3"/>
      <c r="B13" s="3"/>
      <c r="F13" s="12" t="s">
        <v>38</v>
      </c>
      <c r="G13" s="12" t="s">
        <v>19</v>
      </c>
      <c r="H13" s="12" t="s">
        <v>10</v>
      </c>
      <c r="I13" s="12" t="s">
        <v>20</v>
      </c>
      <c r="J13" s="12" t="s">
        <v>21</v>
      </c>
      <c r="K13" s="12" t="s">
        <v>39</v>
      </c>
      <c r="L13" s="12" t="s">
        <v>40</v>
      </c>
      <c r="M13" s="12" t="s">
        <v>41</v>
      </c>
      <c r="N13" s="12" t="s">
        <v>42</v>
      </c>
    </row>
    <row r="14" spans="1:14" x14ac:dyDescent="0.35">
      <c r="A14" s="3"/>
      <c r="B14" s="3"/>
      <c r="F14" t="s">
        <v>24</v>
      </c>
      <c r="G14">
        <f>G16-G15</f>
        <v>1394.1734400656824</v>
      </c>
      <c r="H14">
        <f>COUNTA(F7:F10)-1</f>
        <v>3</v>
      </c>
      <c r="I14">
        <f>G14/H14</f>
        <v>464.72448002189412</v>
      </c>
      <c r="J14">
        <f>I14/I15</f>
        <v>2.6231097052015611</v>
      </c>
      <c r="K14">
        <f>FDIST(J14,H14,H15)</f>
        <v>7.2760576413978123E-2</v>
      </c>
      <c r="L14">
        <f>G14/G16</f>
        <v>0.23941252612511418</v>
      </c>
      <c r="M14">
        <f>SQRT(DEVSQ(I7:I10)/(I15*H14))</f>
        <v>0.59750859005399493</v>
      </c>
      <c r="N14">
        <f>(G16-H16*I15)/(G16+I15)</f>
        <v>0.14376810060171005</v>
      </c>
    </row>
    <row r="15" spans="1:14" x14ac:dyDescent="0.35">
      <c r="A15" s="3"/>
      <c r="B15" s="3"/>
      <c r="F15" t="s">
        <v>26</v>
      </c>
      <c r="G15">
        <f>SUM(K7:K10)</f>
        <v>4429.1369047619046</v>
      </c>
      <c r="H15">
        <f>H16-H14</f>
        <v>25</v>
      </c>
      <c r="I15">
        <f>G15/H15</f>
        <v>177.16547619047617</v>
      </c>
    </row>
    <row r="16" spans="1:14" x14ac:dyDescent="0.35">
      <c r="A16" s="3"/>
      <c r="B16" s="3"/>
      <c r="F16" s="14" t="s">
        <v>28</v>
      </c>
      <c r="G16" s="14">
        <f>DEVSQ(A4:D11)</f>
        <v>5823.310344827587</v>
      </c>
      <c r="H16" s="14">
        <f>COUNT(A4:D11)-1</f>
        <v>28</v>
      </c>
      <c r="I16" s="14">
        <f>G16/H16</f>
        <v>207.97536945812811</v>
      </c>
      <c r="J16" s="14"/>
      <c r="K16" s="14"/>
      <c r="L16" s="14"/>
      <c r="M16" s="14"/>
      <c r="N16" s="14"/>
    </row>
    <row r="17" spans="1:2" x14ac:dyDescent="0.35">
      <c r="A17" s="3"/>
      <c r="B17" s="3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8CBBB2-8D77-48DC-A5A0-29FFEF98EBDD}">
  <dimension ref="A1:U26"/>
  <sheetViews>
    <sheetView workbookViewId="0"/>
  </sheetViews>
  <sheetFormatPr defaultRowHeight="14.5" x14ac:dyDescent="0.35"/>
  <cols>
    <col min="5" max="5" width="4.54296875" customWidth="1"/>
    <col min="6" max="6" width="16.26953125" customWidth="1"/>
    <col min="7" max="7" width="8" customWidth="1"/>
    <col min="8" max="8" width="7.453125" customWidth="1"/>
    <col min="9" max="9" width="8.26953125" customWidth="1"/>
    <col min="11" max="12" width="8.26953125" customWidth="1"/>
    <col min="13" max="13" width="6.7265625" customWidth="1"/>
    <col min="14" max="14" width="9.453125" customWidth="1"/>
    <col min="15" max="15" width="7.7265625" customWidth="1"/>
    <col min="17" max="17" width="7.54296875" customWidth="1"/>
  </cols>
  <sheetData>
    <row r="1" spans="1:19" x14ac:dyDescent="0.35">
      <c r="A1" s="1" t="s">
        <v>43</v>
      </c>
    </row>
    <row r="2" spans="1:19" x14ac:dyDescent="0.35">
      <c r="A2" s="3"/>
      <c r="B2" s="3"/>
    </row>
    <row r="3" spans="1:19" x14ac:dyDescent="0.35">
      <c r="A3" s="2" t="s">
        <v>1</v>
      </c>
      <c r="B3" s="2" t="s">
        <v>2</v>
      </c>
      <c r="C3" s="2" t="s">
        <v>3</v>
      </c>
      <c r="D3" s="2" t="s">
        <v>4</v>
      </c>
      <c r="F3" t="s">
        <v>31</v>
      </c>
      <c r="N3" t="s">
        <v>44</v>
      </c>
    </row>
    <row r="4" spans="1:19" x14ac:dyDescent="0.35">
      <c r="A4" s="2">
        <v>51</v>
      </c>
      <c r="B4" s="2">
        <v>82</v>
      </c>
      <c r="C4" s="2">
        <v>79</v>
      </c>
      <c r="D4" s="2">
        <v>85</v>
      </c>
    </row>
    <row r="5" spans="1:19" ht="15" thickBot="1" x14ac:dyDescent="0.4">
      <c r="A5" s="3">
        <v>87</v>
      </c>
      <c r="B5" s="3">
        <v>91</v>
      </c>
      <c r="C5" s="3">
        <v>84</v>
      </c>
      <c r="D5" s="3">
        <v>80</v>
      </c>
      <c r="F5" t="s">
        <v>32</v>
      </c>
      <c r="N5" t="s">
        <v>45</v>
      </c>
      <c r="R5" s="3" t="s">
        <v>33</v>
      </c>
      <c r="S5" s="3">
        <v>0.05</v>
      </c>
    </row>
    <row r="6" spans="1:19" ht="15" thickTop="1" x14ac:dyDescent="0.35">
      <c r="A6" s="3">
        <v>50</v>
      </c>
      <c r="B6" s="3">
        <v>92</v>
      </c>
      <c r="C6" s="3">
        <v>74</v>
      </c>
      <c r="D6" s="3">
        <v>65</v>
      </c>
      <c r="F6" s="12" t="s">
        <v>8</v>
      </c>
      <c r="G6" s="12" t="s">
        <v>9</v>
      </c>
      <c r="H6" s="12" t="s">
        <v>13</v>
      </c>
      <c r="I6" s="12" t="s">
        <v>34</v>
      </c>
      <c r="J6" s="12" t="s">
        <v>11</v>
      </c>
      <c r="K6" s="12" t="s">
        <v>19</v>
      </c>
      <c r="N6" s="12" t="s">
        <v>8</v>
      </c>
      <c r="O6" s="12" t="s">
        <v>46</v>
      </c>
      <c r="P6" s="12" t="s">
        <v>47</v>
      </c>
      <c r="Q6" s="12" t="s">
        <v>48</v>
      </c>
      <c r="R6" s="12" t="s">
        <v>49</v>
      </c>
      <c r="S6" s="12" t="s">
        <v>50</v>
      </c>
    </row>
    <row r="7" spans="1:19" x14ac:dyDescent="0.35">
      <c r="A7" s="3">
        <v>48</v>
      </c>
      <c r="B7" s="3">
        <v>80</v>
      </c>
      <c r="C7" s="3">
        <v>98</v>
      </c>
      <c r="D7" s="3">
        <v>71</v>
      </c>
      <c r="F7" t="s">
        <v>1</v>
      </c>
      <c r="G7">
        <f>COUNT(A4:A11)</f>
        <v>7</v>
      </c>
      <c r="H7">
        <f>SUM(A4:A11)</f>
        <v>429</v>
      </c>
      <c r="I7">
        <f>AVERAGE(A4:A11)</f>
        <v>61.285714285714285</v>
      </c>
      <c r="J7">
        <f>VAR(A4:A11)</f>
        <v>242.23809523809541</v>
      </c>
      <c r="K7">
        <f>DEVSQ(A4:A11)</f>
        <v>1453.4285714285713</v>
      </c>
      <c r="N7" t="s">
        <v>1</v>
      </c>
      <c r="O7">
        <v>-1</v>
      </c>
      <c r="P7">
        <f>I7</f>
        <v>61.285714285714285</v>
      </c>
      <c r="Q7">
        <f>G7</f>
        <v>7</v>
      </c>
      <c r="R7">
        <f>O7^2/Q7</f>
        <v>0.14285714285714285</v>
      </c>
      <c r="S7">
        <f>O7*P7</f>
        <v>-61.285714285714285</v>
      </c>
    </row>
    <row r="8" spans="1:19" x14ac:dyDescent="0.35">
      <c r="A8" s="3">
        <v>79</v>
      </c>
      <c r="B8" s="3">
        <v>52</v>
      </c>
      <c r="C8" s="3">
        <v>63</v>
      </c>
      <c r="D8" s="3">
        <v>67</v>
      </c>
      <c r="F8" t="s">
        <v>2</v>
      </c>
      <c r="G8">
        <f>COUNT(B4:B11)</f>
        <v>8</v>
      </c>
      <c r="H8">
        <f>SUM(B4:B11)</f>
        <v>623</v>
      </c>
      <c r="I8">
        <f>AVERAGE(B4:B11)</f>
        <v>77.875</v>
      </c>
      <c r="J8">
        <f>VAR(B4:B11)</f>
        <v>157.55357142857142</v>
      </c>
      <c r="K8">
        <f>DEVSQ(B4:B11)</f>
        <v>1102.875</v>
      </c>
      <c r="N8" t="s">
        <v>2</v>
      </c>
      <c r="O8">
        <v>1</v>
      </c>
      <c r="P8">
        <f>I8</f>
        <v>77.875</v>
      </c>
      <c r="Q8">
        <f>G8</f>
        <v>8</v>
      </c>
      <c r="R8">
        <f>O8^2/Q8</f>
        <v>0.125</v>
      </c>
      <c r="S8">
        <f>O8*P8</f>
        <v>77.875</v>
      </c>
    </row>
    <row r="9" spans="1:19" x14ac:dyDescent="0.35">
      <c r="A9" s="3">
        <v>61</v>
      </c>
      <c r="B9" s="3">
        <v>79</v>
      </c>
      <c r="C9" s="3">
        <v>83</v>
      </c>
      <c r="D9" s="3">
        <v>51</v>
      </c>
      <c r="F9" t="s">
        <v>3</v>
      </c>
      <c r="G9">
        <f>COUNT(C4:C11)</f>
        <v>8</v>
      </c>
      <c r="H9">
        <f>SUM(C4:C11)</f>
        <v>624</v>
      </c>
      <c r="I9">
        <f>AVERAGE(C4:C11)</f>
        <v>78</v>
      </c>
      <c r="J9">
        <f>VAR(C4:C11)</f>
        <v>164.57142857142858</v>
      </c>
      <c r="K9">
        <f>DEVSQ(C4:C11)</f>
        <v>1152</v>
      </c>
      <c r="N9" t="s">
        <v>3</v>
      </c>
    </row>
    <row r="10" spans="1:19" x14ac:dyDescent="0.35">
      <c r="A10" s="3">
        <v>53</v>
      </c>
      <c r="B10" s="3">
        <v>73</v>
      </c>
      <c r="C10" s="3">
        <v>85</v>
      </c>
      <c r="D10" s="3"/>
      <c r="F10" t="s">
        <v>4</v>
      </c>
      <c r="G10">
        <f>COUNT(D4:D11)</f>
        <v>6</v>
      </c>
      <c r="H10">
        <f>SUM(D4:D11)</f>
        <v>419</v>
      </c>
      <c r="I10">
        <f>AVERAGE(D4:D11)</f>
        <v>69.833333333333329</v>
      </c>
      <c r="J10">
        <f>VAR(D4:D11)</f>
        <v>144.16666666666643</v>
      </c>
      <c r="K10">
        <f>DEVSQ(D4:D11)</f>
        <v>720.83333333333348</v>
      </c>
      <c r="N10" t="s">
        <v>4</v>
      </c>
      <c r="O10" s="14"/>
      <c r="P10" s="14"/>
      <c r="Q10" s="14"/>
      <c r="R10" s="14"/>
      <c r="S10" s="14"/>
    </row>
    <row r="11" spans="1:19" x14ac:dyDescent="0.35">
      <c r="A11" s="7"/>
      <c r="B11" s="7">
        <v>74</v>
      </c>
      <c r="C11" s="7">
        <v>58</v>
      </c>
      <c r="D11" s="7"/>
      <c r="F11" s="13"/>
      <c r="G11" s="13"/>
      <c r="H11" s="13"/>
      <c r="I11" s="13"/>
      <c r="J11" s="13"/>
      <c r="K11" s="13"/>
      <c r="N11" s="13"/>
      <c r="R11">
        <f>SUM(R7:R10)</f>
        <v>0.26785714285714285</v>
      </c>
      <c r="S11">
        <f>SUM(S7:S10)</f>
        <v>16.589285714285715</v>
      </c>
    </row>
    <row r="12" spans="1:19" ht="15" thickBot="1" x14ac:dyDescent="0.4">
      <c r="A12" s="3"/>
      <c r="B12" s="3"/>
      <c r="F12" t="s">
        <v>16</v>
      </c>
      <c r="I12" t="s">
        <v>33</v>
      </c>
      <c r="J12">
        <v>0.05</v>
      </c>
      <c r="N12" t="s">
        <v>51</v>
      </c>
    </row>
    <row r="13" spans="1:19" ht="15" thickTop="1" x14ac:dyDescent="0.35">
      <c r="A13" s="3"/>
      <c r="B13" s="3"/>
      <c r="F13" s="12" t="s">
        <v>38</v>
      </c>
      <c r="G13" s="12" t="s">
        <v>19</v>
      </c>
      <c r="H13" s="12" t="s">
        <v>10</v>
      </c>
      <c r="I13" s="12" t="s">
        <v>20</v>
      </c>
      <c r="J13" s="12" t="s">
        <v>21</v>
      </c>
      <c r="K13" s="12" t="s">
        <v>39</v>
      </c>
      <c r="L13" s="12" t="s">
        <v>52</v>
      </c>
      <c r="N13" s="12" t="s">
        <v>53</v>
      </c>
      <c r="O13" s="12" t="s">
        <v>54</v>
      </c>
      <c r="P13" s="12" t="s">
        <v>10</v>
      </c>
      <c r="Q13" s="12" t="s">
        <v>55</v>
      </c>
      <c r="R13" s="12" t="s">
        <v>56</v>
      </c>
    </row>
    <row r="14" spans="1:19" x14ac:dyDescent="0.35">
      <c r="A14" s="3"/>
      <c r="B14" s="3"/>
      <c r="F14" t="s">
        <v>24</v>
      </c>
      <c r="G14">
        <f>G16-G15</f>
        <v>1394.1734400656824</v>
      </c>
      <c r="H14">
        <f>COUNTA(F7:F10)-1</f>
        <v>3</v>
      </c>
      <c r="I14">
        <f>G14/H14</f>
        <v>464.72448002189412</v>
      </c>
      <c r="J14">
        <f>I14/I15</f>
        <v>2.6231097052015611</v>
      </c>
      <c r="K14">
        <f>FDIST(J14,H14,H15)</f>
        <v>7.2760576413978123E-2</v>
      </c>
      <c r="L14">
        <f>FINV(J12,H14,H15)</f>
        <v>2.9912409095499513</v>
      </c>
      <c r="N14" s="15">
        <f>SQRT($I$15*R11)</f>
        <v>6.888761736720622</v>
      </c>
      <c r="O14" s="15">
        <f>S11/N14</f>
        <v>2.4081665687254561</v>
      </c>
      <c r="P14" s="15">
        <f>$H$15</f>
        <v>25</v>
      </c>
      <c r="Q14" s="15">
        <f>TDIST(ABS(O14),P14,2)</f>
        <v>2.3734329328748829E-2</v>
      </c>
      <c r="R14" s="16" t="str">
        <f>IF(Q14&lt;S5,"yes","no")</f>
        <v>yes</v>
      </c>
    </row>
    <row r="15" spans="1:19" x14ac:dyDescent="0.35">
      <c r="A15" s="3"/>
      <c r="B15" s="3"/>
      <c r="F15" t="s">
        <v>26</v>
      </c>
      <c r="G15">
        <f>SUM(K7:K10)</f>
        <v>4429.1369047619046</v>
      </c>
      <c r="H15">
        <f>H16-H14</f>
        <v>25</v>
      </c>
      <c r="I15">
        <f>G15/H15</f>
        <v>177.16547619047617</v>
      </c>
    </row>
    <row r="16" spans="1:19" x14ac:dyDescent="0.35">
      <c r="A16" s="3"/>
      <c r="B16" s="3"/>
      <c r="F16" s="14" t="s">
        <v>28</v>
      </c>
      <c r="G16" s="14">
        <f>DEVSQ(A4:D11)</f>
        <v>5823.310344827587</v>
      </c>
      <c r="H16" s="14">
        <f>COUNT(A4:D11)-1</f>
        <v>28</v>
      </c>
      <c r="I16" s="14">
        <f>G16/H16</f>
        <v>207.97536945812811</v>
      </c>
      <c r="J16" s="14"/>
      <c r="K16" s="14"/>
      <c r="L16" s="14"/>
    </row>
    <row r="17" spans="1:21" ht="15" thickBot="1" x14ac:dyDescent="0.4">
      <c r="A17" s="3"/>
      <c r="B17" s="3"/>
      <c r="N17" t="s">
        <v>57</v>
      </c>
      <c r="R17" s="3" t="s">
        <v>33</v>
      </c>
      <c r="S17" s="3">
        <v>0.05</v>
      </c>
    </row>
    <row r="18" spans="1:21" ht="15" thickTop="1" x14ac:dyDescent="0.35">
      <c r="N18" s="12" t="s">
        <v>8</v>
      </c>
      <c r="O18" s="12" t="s">
        <v>46</v>
      </c>
      <c r="P18" s="12" t="s">
        <v>47</v>
      </c>
      <c r="Q18" s="12" t="s">
        <v>48</v>
      </c>
      <c r="R18" s="12" t="s">
        <v>49</v>
      </c>
      <c r="S18" s="12" t="s">
        <v>50</v>
      </c>
    </row>
    <row r="19" spans="1:21" x14ac:dyDescent="0.35">
      <c r="N19" t="s">
        <v>1</v>
      </c>
      <c r="O19">
        <v>-0.5</v>
      </c>
      <c r="P19">
        <f>I7</f>
        <v>61.285714285714285</v>
      </c>
      <c r="Q19">
        <f>G7</f>
        <v>7</v>
      </c>
      <c r="R19">
        <f>O19^2/Q19</f>
        <v>3.5714285714285712E-2</v>
      </c>
      <c r="S19">
        <f>O19*P19</f>
        <v>-30.642857142857142</v>
      </c>
    </row>
    <row r="20" spans="1:21" x14ac:dyDescent="0.35">
      <c r="N20" t="s">
        <v>2</v>
      </c>
      <c r="O20">
        <v>-0.5</v>
      </c>
      <c r="P20">
        <f>I8</f>
        <v>77.875</v>
      </c>
      <c r="Q20">
        <f>G8</f>
        <v>8</v>
      </c>
      <c r="R20">
        <f>O20^2/Q20</f>
        <v>3.125E-2</v>
      </c>
      <c r="S20">
        <f>O20*P20</f>
        <v>-38.9375</v>
      </c>
    </row>
    <row r="21" spans="1:21" x14ac:dyDescent="0.35">
      <c r="N21" t="s">
        <v>3</v>
      </c>
    </row>
    <row r="22" spans="1:21" x14ac:dyDescent="0.35">
      <c r="N22" t="s">
        <v>4</v>
      </c>
      <c r="O22" s="14">
        <v>1</v>
      </c>
      <c r="P22" s="14">
        <f>I10</f>
        <v>69.833333333333329</v>
      </c>
      <c r="Q22" s="14">
        <f>G10</f>
        <v>6</v>
      </c>
      <c r="R22" s="14">
        <f>O22^2/Q22</f>
        <v>0.16666666666666666</v>
      </c>
      <c r="S22" s="14">
        <f>O22*P22</f>
        <v>69.833333333333329</v>
      </c>
    </row>
    <row r="23" spans="1:21" x14ac:dyDescent="0.35">
      <c r="N23" s="13"/>
      <c r="R23">
        <f>SUM(R19:R22)</f>
        <v>0.23363095238095238</v>
      </c>
      <c r="S23">
        <f>SUM(S19:S22)</f>
        <v>0.2529761904761898</v>
      </c>
    </row>
    <row r="24" spans="1:21" ht="15" thickBot="1" x14ac:dyDescent="0.4">
      <c r="N24" t="s">
        <v>51</v>
      </c>
    </row>
    <row r="25" spans="1:21" ht="15" thickTop="1" x14ac:dyDescent="0.35">
      <c r="N25" s="12" t="s">
        <v>53</v>
      </c>
      <c r="O25" s="12" t="s">
        <v>54</v>
      </c>
      <c r="P25" s="12" t="s">
        <v>10</v>
      </c>
      <c r="Q25" s="12" t="s">
        <v>55</v>
      </c>
      <c r="R25" s="12" t="s">
        <v>56</v>
      </c>
      <c r="S25" s="12" t="s">
        <v>58</v>
      </c>
      <c r="T25" s="12" t="s">
        <v>59</v>
      </c>
      <c r="U25" s="12" t="s">
        <v>60</v>
      </c>
    </row>
    <row r="26" spans="1:21" x14ac:dyDescent="0.35">
      <c r="N26" s="15">
        <f>SQRT($I$15*R23)</f>
        <v>6.4336101009779796</v>
      </c>
      <c r="O26" s="15">
        <f>S23/N26</f>
        <v>3.9321032282906704E-2</v>
      </c>
      <c r="P26" s="15">
        <f>$H$15</f>
        <v>25</v>
      </c>
      <c r="Q26" s="15">
        <f>TDIST(ABS(O26),P26,2)</f>
        <v>0.96894676801306101</v>
      </c>
      <c r="R26" s="16" t="str">
        <f>IF(Q26&lt;S17,"yes","no")</f>
        <v>no</v>
      </c>
      <c r="S26" s="16">
        <f>TINV(S17,P26)</f>
        <v>2.0595385527532977</v>
      </c>
      <c r="T26" s="16">
        <f>S23-N26*S26</f>
        <v>-12.997291845870995</v>
      </c>
      <c r="U26" s="16">
        <f>S23+N26*S26</f>
        <v>13.503244226823375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Title</vt:lpstr>
      <vt:lpstr>ANOVA 1</vt:lpstr>
      <vt:lpstr>ANOVA 2</vt:lpstr>
      <vt:lpstr>Contrast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Charles Zaiontz</dc:creator>
  <cp:lastModifiedBy>Charles Zaiontz</cp:lastModifiedBy>
  <dcterms:created xsi:type="dcterms:W3CDTF">2024-06-30T08:53:43Z</dcterms:created>
  <dcterms:modified xsi:type="dcterms:W3CDTF">2024-06-30T08:57:13Z</dcterms:modified>
</cp:coreProperties>
</file>