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1E2BB46C-3D46-47CD-891D-942FA615443B}" xr6:coauthVersionLast="47" xr6:coauthVersionMax="47" xr10:uidLastSave="{A08AA9A0-FC0A-46A8-937F-BF684313D615}"/>
  <bookViews>
    <workbookView xWindow="-110" yWindow="-110" windowWidth="19420" windowHeight="10300" xr2:uid="{E6B0187E-F5D0-4570-8A61-DE68BDE4FF31}"/>
  </bookViews>
  <sheets>
    <sheet name="Title" sheetId="2" r:id="rId1"/>
    <sheet name="Log Transform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D26" i="1"/>
  <c r="C26" i="1"/>
  <c r="B26" i="1"/>
  <c r="F25" i="1"/>
  <c r="F26" i="1" s="1"/>
  <c r="E25" i="1"/>
  <c r="E26" i="1" s="1"/>
  <c r="D25" i="1"/>
  <c r="C25" i="1"/>
  <c r="B25" i="1"/>
  <c r="I19" i="1"/>
  <c r="Q37" i="1" s="1"/>
  <c r="F19" i="1"/>
  <c r="U13" i="1" s="1"/>
  <c r="E19" i="1"/>
  <c r="D19" i="1"/>
  <c r="S17" i="1" s="1"/>
  <c r="C19" i="1"/>
  <c r="B19" i="1"/>
  <c r="Q13" i="1" s="1"/>
  <c r="F18" i="1"/>
  <c r="E18" i="1"/>
  <c r="D18" i="1"/>
  <c r="C18" i="1"/>
  <c r="B18" i="1"/>
  <c r="R17" i="1"/>
  <c r="Q17" i="1"/>
  <c r="F17" i="1"/>
  <c r="E17" i="1"/>
  <c r="D17" i="1"/>
  <c r="C17" i="1"/>
  <c r="B17" i="1"/>
  <c r="R16" i="1"/>
  <c r="Q16" i="1"/>
  <c r="I16" i="1"/>
  <c r="F16" i="1"/>
  <c r="E16" i="1"/>
  <c r="D16" i="1"/>
  <c r="C16" i="1"/>
  <c r="B16" i="1"/>
  <c r="S15" i="1"/>
  <c r="R15" i="1"/>
  <c r="Q15" i="1"/>
  <c r="K15" i="1"/>
  <c r="J15" i="1"/>
  <c r="I15" i="1"/>
  <c r="R14" i="1"/>
  <c r="Q14" i="1"/>
  <c r="M14" i="1"/>
  <c r="K14" i="1"/>
  <c r="J14" i="1"/>
  <c r="I14" i="1"/>
  <c r="T13" i="1"/>
  <c r="S13" i="1"/>
  <c r="R13" i="1"/>
  <c r="M13" i="1"/>
  <c r="L13" i="1"/>
  <c r="K13" i="1"/>
  <c r="J13" i="1"/>
  <c r="I13" i="1"/>
  <c r="T12" i="1"/>
  <c r="S12" i="1"/>
  <c r="R12" i="1"/>
  <c r="Q12" i="1"/>
  <c r="M12" i="1"/>
  <c r="L12" i="1"/>
  <c r="K12" i="1"/>
  <c r="J12" i="1"/>
  <c r="I12" i="1"/>
  <c r="S11" i="1"/>
  <c r="R11" i="1"/>
  <c r="Q11" i="1"/>
  <c r="M11" i="1"/>
  <c r="L11" i="1"/>
  <c r="K11" i="1"/>
  <c r="J11" i="1"/>
  <c r="I11" i="1"/>
  <c r="R10" i="1"/>
  <c r="Q10" i="1"/>
  <c r="M10" i="1"/>
  <c r="L10" i="1"/>
  <c r="K10" i="1"/>
  <c r="J10" i="1"/>
  <c r="J16" i="1" s="1"/>
  <c r="I10" i="1"/>
  <c r="Q33" i="1" s="1"/>
  <c r="R9" i="1"/>
  <c r="Q9" i="1"/>
  <c r="M9" i="1"/>
  <c r="L9" i="1"/>
  <c r="K9" i="1"/>
  <c r="J9" i="1"/>
  <c r="I9" i="1"/>
  <c r="R8" i="1"/>
  <c r="Q8" i="1"/>
  <c r="M8" i="1"/>
  <c r="L8" i="1"/>
  <c r="K8" i="1"/>
  <c r="J8" i="1"/>
  <c r="I8" i="1"/>
  <c r="M7" i="1"/>
  <c r="L7" i="1"/>
  <c r="K7" i="1"/>
  <c r="J7" i="1"/>
  <c r="I7" i="1"/>
  <c r="M6" i="1"/>
  <c r="L6" i="1"/>
  <c r="E43" i="1" s="1"/>
  <c r="K6" i="1"/>
  <c r="D41" i="1" s="1"/>
  <c r="D42" i="1" s="1"/>
  <c r="J6" i="1"/>
  <c r="I6" i="1"/>
  <c r="B44" i="1" s="1"/>
  <c r="Q32" i="1" l="1"/>
  <c r="Q38" i="1"/>
  <c r="K16" i="1"/>
  <c r="U34" i="1"/>
  <c r="R29" i="1"/>
  <c r="Q36" i="1"/>
  <c r="R36" i="1"/>
  <c r="F45" i="1"/>
  <c r="K18" i="1"/>
  <c r="K17" i="1"/>
  <c r="K19" i="1"/>
  <c r="E41" i="1"/>
  <c r="E42" i="1" s="1"/>
  <c r="L18" i="1"/>
  <c r="L17" i="1"/>
  <c r="L19" i="1"/>
  <c r="T31" i="1" s="1"/>
  <c r="L16" i="1"/>
  <c r="E44" i="1"/>
  <c r="Q31" i="1"/>
  <c r="I18" i="1"/>
  <c r="I17" i="1"/>
  <c r="U14" i="1"/>
  <c r="U9" i="1"/>
  <c r="U16" i="1"/>
  <c r="U10" i="1"/>
  <c r="U15" i="1"/>
  <c r="U11" i="1"/>
  <c r="U12" i="1"/>
  <c r="Q34" i="1"/>
  <c r="Q35" i="1"/>
  <c r="Q30" i="1"/>
  <c r="U8" i="1"/>
  <c r="U33" i="1"/>
  <c r="R38" i="1"/>
  <c r="J18" i="1"/>
  <c r="S38" i="1"/>
  <c r="C44" i="1"/>
  <c r="J19" i="1"/>
  <c r="S32" i="1"/>
  <c r="F43" i="1"/>
  <c r="M18" i="1"/>
  <c r="M17" i="1"/>
  <c r="M19" i="1"/>
  <c r="U35" i="1" s="1"/>
  <c r="M16" i="1"/>
  <c r="F44" i="1"/>
  <c r="B21" i="1"/>
  <c r="F41" i="1"/>
  <c r="F42" i="1" s="1"/>
  <c r="U32" i="1"/>
  <c r="R31" i="1"/>
  <c r="T8" i="1"/>
  <c r="T14" i="1"/>
  <c r="T9" i="1"/>
  <c r="T10" i="1"/>
  <c r="T15" i="1"/>
  <c r="T11" i="1"/>
  <c r="D44" i="1"/>
  <c r="J17" i="1"/>
  <c r="I21" i="1" s="1"/>
  <c r="R30" i="1"/>
  <c r="B45" i="1"/>
  <c r="S10" i="1"/>
  <c r="C45" i="1"/>
  <c r="B43" i="1"/>
  <c r="D45" i="1"/>
  <c r="S9" i="1"/>
  <c r="S16" i="1"/>
  <c r="C43" i="1"/>
  <c r="E45" i="1"/>
  <c r="S14" i="1"/>
  <c r="B41" i="1"/>
  <c r="B42" i="1" s="1"/>
  <c r="D43" i="1"/>
  <c r="S8" i="1"/>
  <c r="Q29" i="1"/>
  <c r="C41" i="1"/>
  <c r="C42" i="1" s="1"/>
  <c r="T32" i="1" l="1"/>
  <c r="R34" i="1"/>
  <c r="R35" i="1"/>
  <c r="R37" i="1"/>
  <c r="R32" i="1"/>
  <c r="T36" i="1"/>
  <c r="T35" i="1"/>
  <c r="T34" i="1"/>
  <c r="T29" i="1"/>
  <c r="T30" i="1"/>
  <c r="U31" i="1"/>
  <c r="U37" i="1"/>
  <c r="U36" i="1"/>
  <c r="U29" i="1"/>
  <c r="T33" i="1"/>
  <c r="U30" i="1"/>
  <c r="R33" i="1"/>
  <c r="S29" i="1"/>
  <c r="S36" i="1"/>
  <c r="S35" i="1"/>
  <c r="S37" i="1"/>
  <c r="S34" i="1"/>
  <c r="S33" i="1"/>
  <c r="S30" i="1"/>
  <c r="S31" i="1"/>
</calcChain>
</file>

<file path=xl/sharedStrings.xml><?xml version="1.0" encoding="utf-8"?>
<sst xmlns="http://schemas.openxmlformats.org/spreadsheetml/2006/main" count="140" uniqueCount="43">
  <si>
    <t>Transformations - Log</t>
  </si>
  <si>
    <t>Raw data</t>
  </si>
  <si>
    <t>Log Transform</t>
  </si>
  <si>
    <t>Levene's Test (Raw data)</t>
  </si>
  <si>
    <t>A</t>
  </si>
  <si>
    <t>B</t>
  </si>
  <si>
    <t>C</t>
  </si>
  <si>
    <t>D</t>
  </si>
  <si>
    <t>E</t>
  </si>
  <si>
    <t>Residuals from median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</si>
  <si>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</si>
  <si>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</si>
  <si>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</si>
  <si>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</si>
  <si>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</si>
  <si>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</si>
  <si>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</si>
  <si>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</si>
  <si>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mean</t>
  </si>
  <si>
    <t>Source of Variation</t>
  </si>
  <si>
    <t>SS</t>
  </si>
  <si>
    <t>df</t>
  </si>
  <si>
    <t>MS</t>
  </si>
  <si>
    <t>F</t>
  </si>
  <si>
    <t>P-value</t>
  </si>
  <si>
    <t>F crit</t>
  </si>
  <si>
    <t>stdev</t>
  </si>
  <si>
    <t>Between Groups</t>
  </si>
  <si>
    <t>var</t>
  </si>
  <si>
    <t>Within Groups</t>
  </si>
  <si>
    <t>median</t>
  </si>
  <si>
    <t>Total</t>
  </si>
  <si>
    <t>r</t>
  </si>
  <si>
    <t>Levene's Test (Log transformation)</t>
  </si>
  <si>
    <t>Min</t>
  </si>
  <si>
    <t>Q1-Min</t>
  </si>
  <si>
    <t>Med-Q1</t>
  </si>
  <si>
    <t>Q3-Med</t>
  </si>
  <si>
    <t>Max-Q3</t>
  </si>
  <si>
    <t>Real Statistics Using Excel</t>
  </si>
  <si>
    <t>Updated</t>
  </si>
  <si>
    <t>Copyright © 2013 - 2024 Charles Zaiontz</t>
  </si>
  <si>
    <t>Dealing with heterogeneous 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</si>
</sst>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Raw Data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Transform'!$A$25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Transform'!$B$25:$F$25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8-42CE-A90C-0601DF350F38}"/>
            </c:ext>
          </c:extLst>
        </c:ser>
        <c:ser>
          <c:idx val="1"/>
          <c:order val="1"/>
          <c:tx>
            <c:strRef>
              <c:f>'Log Transform'!$A$26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Transform'!$B$26:$F$26</c:f>
              <c:numCache>
                <c:formatCode>General</c:formatCode>
                <c:ptCount val="5"/>
                <c:pt idx="0">
                  <c:v>6.25</c:v>
                </c:pt>
                <c:pt idx="1">
                  <c:v>6.5</c:v>
                </c:pt>
                <c:pt idx="2">
                  <c:v>7.25</c:v>
                </c:pt>
                <c:pt idx="3">
                  <c:v>7.5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8-42CE-A90C-0601DF350F38}"/>
            </c:ext>
          </c:extLst>
        </c:ser>
        <c:ser>
          <c:idx val="2"/>
          <c:order val="2"/>
          <c:tx>
            <c:strRef>
              <c:f>'Log Transform'!$A$27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Transform'!$B$27:$F$27</c:f>
              <c:numCache>
                <c:formatCode>General</c:formatCode>
                <c:ptCount val="5"/>
                <c:pt idx="0">
                  <c:v>1.25</c:v>
                </c:pt>
                <c:pt idx="1">
                  <c:v>24</c:v>
                </c:pt>
                <c:pt idx="2">
                  <c:v>5.25</c:v>
                </c:pt>
                <c:pt idx="3">
                  <c:v>10.5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8-42CE-A90C-0601DF350F38}"/>
            </c:ext>
          </c:extLst>
        </c:ser>
        <c:ser>
          <c:idx val="3"/>
          <c:order val="3"/>
          <c:tx>
            <c:strRef>
              <c:f>'Log Transform'!$A$28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Transform'!$B$29:$F$29</c:f>
                <c:numCache>
                  <c:formatCode>General</c:formatCode>
                  <c:ptCount val="5"/>
                  <c:pt idx="0">
                    <c:v>14</c:v>
                  </c:pt>
                  <c:pt idx="1">
                    <c:v>7.75</c:v>
                  </c:pt>
                  <c:pt idx="2">
                    <c:v>11.5</c:v>
                  </c:pt>
                  <c:pt idx="3">
                    <c:v>26.5</c:v>
                  </c:pt>
                  <c:pt idx="4">
                    <c:v>27</c:v>
                  </c:pt>
                </c:numCache>
              </c:numRef>
            </c:plus>
          </c:errBars>
          <c:cat>
            <c:strRef>
              <c:f>'Log Transform'!$B$24:$F$24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Transform'!$B$28:$F$28</c:f>
              <c:numCache>
                <c:formatCode>General</c:formatCode>
                <c:ptCount val="5"/>
                <c:pt idx="0">
                  <c:v>5.5</c:v>
                </c:pt>
                <c:pt idx="1">
                  <c:v>15.75</c:v>
                </c:pt>
                <c:pt idx="2">
                  <c:v>12</c:v>
                </c:pt>
                <c:pt idx="3">
                  <c:v>8.5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B8-42CE-A90C-0601DF35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1496"/>
        <c:axId val="40923848"/>
      </c:barChart>
      <c:catAx>
        <c:axId val="40921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923848"/>
        <c:crosses val="autoZero"/>
        <c:auto val="1"/>
        <c:lblAlgn val="ctr"/>
        <c:lblOffset val="100"/>
        <c:noMultiLvlLbl val="0"/>
      </c:catAx>
      <c:valAx>
        <c:axId val="4092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21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Log Transform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'Log Transform'!$A$41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Transform'!$B$41:$F$41</c:f>
              <c:numCache>
                <c:formatCode>General</c:formatCode>
                <c:ptCount val="5"/>
                <c:pt idx="0">
                  <c:v>0.69897000433601886</c:v>
                </c:pt>
                <c:pt idx="1">
                  <c:v>0.95424250943932487</c:v>
                </c:pt>
                <c:pt idx="2">
                  <c:v>0.77815125038364363</c:v>
                </c:pt>
                <c:pt idx="3">
                  <c:v>1.1760912590556813</c:v>
                </c:pt>
                <c:pt idx="4">
                  <c:v>1.3222192947339193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C-4638-BAAB-56FEF417BD7C}"/>
            </c:ext>
          </c:extLst>
        </c:ser>
        <c:ser>
          <c:idx val="1"/>
          <c:order val="1"/>
          <c:tx>
            <c:strRef>
              <c:f>'Log Transform'!$A$42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Transform'!$B$42:$F$42</c:f>
              <c:numCache>
                <c:formatCode>General</c:formatCode>
                <c:ptCount val="5"/>
                <c:pt idx="0">
                  <c:v>0.35186982104455622</c:v>
                </c:pt>
                <c:pt idx="1">
                  <c:v>0.22164696379520088</c:v>
                </c:pt>
                <c:pt idx="2">
                  <c:v>0.3438382727660434</c:v>
                </c:pt>
                <c:pt idx="3">
                  <c:v>0.17575944164099311</c:v>
                </c:pt>
                <c:pt idx="4">
                  <c:v>0.41017446508904931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C-4638-BAAB-56FEF417BD7C}"/>
            </c:ext>
          </c:extLst>
        </c:ser>
        <c:ser>
          <c:idx val="2"/>
          <c:order val="2"/>
          <c:tx>
            <c:strRef>
              <c:f>'Log Transform'!$A$43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Transform'!$B$43:$F$43</c:f>
              <c:numCache>
                <c:formatCode>General</c:formatCode>
                <c:ptCount val="5"/>
                <c:pt idx="0">
                  <c:v>4.5722473796655727E-2</c:v>
                </c:pt>
                <c:pt idx="1">
                  <c:v>0.40147463048555188</c:v>
                </c:pt>
                <c:pt idx="2">
                  <c:v>0.14118011554523502</c:v>
                </c:pt>
                <c:pt idx="3">
                  <c:v>0.16646374698440614</c:v>
                </c:pt>
                <c:pt idx="4">
                  <c:v>2.3481095849522848E-2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C-4638-BAAB-56FEF417BD7C}"/>
            </c:ext>
          </c:extLst>
        </c:ser>
        <c:ser>
          <c:idx val="3"/>
          <c:order val="3"/>
          <c:tx>
            <c:strRef>
              <c:f>'Log Transform'!$A$44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'Log Transform'!$B$45:$F$45</c:f>
                <c:numCache>
                  <c:formatCode>General</c:formatCode>
                  <c:ptCount val="5"/>
                  <c:pt idx="0">
                    <c:v>0.25206196284136406</c:v>
                  </c:pt>
                  <c:pt idx="1">
                    <c:v>5.7130561798734103E-2</c:v>
                  </c:pt>
                  <c:pt idx="2">
                    <c:v>0.13912852054745706</c:v>
                  </c:pt>
                  <c:pt idx="3">
                    <c:v>0.21666143742923372</c:v>
                  </c:pt>
                  <c:pt idx="4">
                    <c:v>0.15286141833720657</c:v>
                  </c:pt>
                </c:numCache>
              </c:numRef>
            </c:plus>
          </c:errBars>
          <c:cat>
            <c:strRef>
              <c:f>'Log Transform'!$B$40:$F$40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'Log Transform'!$B$44:$F$44</c:f>
              <c:numCache>
                <c:formatCode>General</c:formatCode>
                <c:ptCount val="5"/>
                <c:pt idx="0">
                  <c:v>0.15652571630131118</c:v>
                </c:pt>
                <c:pt idx="1">
                  <c:v>0.16484588393476995</c:v>
                </c:pt>
                <c:pt idx="2">
                  <c:v>0.22095113115552145</c:v>
                </c:pt>
                <c:pt idx="3">
                  <c:v>9.7533027595922084E-2</c:v>
                </c:pt>
                <c:pt idx="4">
                  <c:v>5.0305118311395614E-2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C-4638-BAAB-56FEF417B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25416"/>
        <c:axId val="40926200"/>
      </c:barChart>
      <c:catAx>
        <c:axId val="40925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926200"/>
        <c:crosses val="autoZero"/>
        <c:auto val="1"/>
        <c:lblAlgn val="ctr"/>
        <c:lblOffset val="100"/>
        <c:noMultiLvlLbl val="0"/>
      </c:catAx>
      <c:valAx>
        <c:axId val="40926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25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4762</xdr:rowOff>
    </xdr:from>
    <xdr:to>
      <xdr:col>14</xdr:col>
      <xdr:colOff>304800</xdr:colOff>
      <xdr:row>37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AE13AE-8DCC-47CA-8AD7-714810AEB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4762</xdr:rowOff>
    </xdr:from>
    <xdr:to>
      <xdr:col>14</xdr:col>
      <xdr:colOff>314325</xdr:colOff>
      <xdr:row>53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AFADAC-EEBC-42D9-ADE7-24039D6B1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1%2013%20April%202021.xlsx" TargetMode="External"/><Relationship Id="rId1" Type="http://schemas.openxmlformats.org/officeDocument/2006/relationships/externalLinkPath" Target="/38f5cd2f1f925cfd/Documenti/A%20Real%20Statistics%202020/Examples/Real%20Statistics%20Examples%20ANOVA%201%2013%20Ap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ANOVA 1"/>
      <sheetName val="ANOVA 2"/>
      <sheetName val="ANOVA 3"/>
      <sheetName val="ANOVA 4"/>
      <sheetName val="ANOVA 5"/>
      <sheetName val="ANOVA 6"/>
      <sheetName val="Contrast 1"/>
      <sheetName val="Contrast 2"/>
      <sheetName val="Contrast 2a"/>
      <sheetName val="Contrast 3"/>
      <sheetName val="Tukey 1"/>
      <sheetName val="Tukey 2"/>
      <sheetName val="Tuk-Kra"/>
      <sheetName val="Gam-How"/>
      <sheetName val="REGWQ 1"/>
      <sheetName val="REGWQ 1a"/>
      <sheetName val="REGWQ 2"/>
      <sheetName val="REGWQ 2a"/>
      <sheetName val="Dunnett"/>
      <sheetName val="Hsu 1"/>
      <sheetName val="Hsu 2"/>
      <sheetName val="Scheffe 1"/>
      <sheetName val="Scheffe 1a"/>
      <sheetName val="Pairwise t"/>
      <sheetName val="Levene 1"/>
      <sheetName val="Levene 2"/>
      <sheetName val="Bartlett"/>
      <sheetName val="Fligner"/>
      <sheetName val="Log Transform"/>
      <sheetName val="Outliers"/>
      <sheetName val="KW"/>
      <sheetName val="KW-Post"/>
      <sheetName val="Nom-Ord"/>
      <sheetName val="NomOrd 2"/>
      <sheetName val="NomOrd 3"/>
      <sheetName val="JT"/>
      <sheetName val="Brown F 1"/>
      <sheetName val="Brown F 2"/>
      <sheetName val="Welch 1"/>
      <sheetName val="Welch 1a"/>
      <sheetName val="Welch 2"/>
      <sheetName val="Power Anova"/>
      <sheetName val="Power Tukey 1"/>
      <sheetName val="Power Tukey 2"/>
      <sheetName val="Anova Resamp"/>
      <sheetName val="Anova Resamp 1"/>
      <sheetName val="COV"/>
      <sheetName val="Moods 2"/>
      <sheetName val="ANOVA 2.1"/>
      <sheetName val="ANOVA 2.1a"/>
      <sheetName val="ANOVA 2.1b"/>
      <sheetName val="ANOVA 2.2"/>
      <sheetName val="ANOVA 2.2A"/>
      <sheetName val="ANOVA 2.3"/>
      <sheetName val="ANOVA 2.4"/>
      <sheetName val="ANOVA 2.5"/>
      <sheetName val="ANOVA 2.6"/>
      <sheetName val="Simple Effect"/>
      <sheetName val="Contrasts 2.1"/>
      <sheetName val="Contrasts 2.2"/>
      <sheetName val="Tukey 2.1"/>
      <sheetName val="ANOVA 3.1"/>
      <sheetName val="ANOVA 3.2"/>
      <sheetName val="ANOVA 3.2a"/>
      <sheetName val="ANOVA 3.3"/>
      <sheetName val="ANOVA 3.4"/>
      <sheetName val="ANOVA 3.5"/>
      <sheetName val="Gage"/>
      <sheetName val="Gage 1"/>
      <sheetName val="Scheirer"/>
      <sheetName val="ART 2"/>
      <sheetName val="ART 2a"/>
      <sheetName val="ART 3"/>
      <sheetName val="Reg Anova 1"/>
      <sheetName val="Reg Anova 2"/>
      <sheetName val="Reg Anova 3"/>
      <sheetName val="Reg Anova 4"/>
      <sheetName val="Reg Anova 5"/>
      <sheetName val="Reg An3.1"/>
      <sheetName val="Reg An3.2"/>
      <sheetName val="Stud. Q Table"/>
      <sheetName val="Stud. Q Table 2"/>
      <sheetName val=" Dunnett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4">
          <cell r="B24" t="str">
            <v>A</v>
          </cell>
          <cell r="C24" t="str">
            <v>B</v>
          </cell>
          <cell r="D24" t="str">
            <v>C</v>
          </cell>
          <cell r="E24" t="str">
            <v>D</v>
          </cell>
          <cell r="F24" t="str">
            <v>E</v>
          </cell>
        </row>
        <row r="25">
          <cell r="A25" t="str">
            <v>Min</v>
          </cell>
          <cell r="B25">
            <v>5</v>
          </cell>
          <cell r="C25">
            <v>9</v>
          </cell>
          <cell r="D25">
            <v>6</v>
          </cell>
          <cell r="E25">
            <v>15</v>
          </cell>
          <cell r="F25">
            <v>21</v>
          </cell>
        </row>
        <row r="26">
          <cell r="A26" t="str">
            <v>Q1-Min</v>
          </cell>
          <cell r="B26">
            <v>6.25</v>
          </cell>
          <cell r="C26">
            <v>6.5</v>
          </cell>
          <cell r="D26">
            <v>7.25</v>
          </cell>
          <cell r="E26">
            <v>7.5</v>
          </cell>
          <cell r="F26">
            <v>33</v>
          </cell>
        </row>
        <row r="27">
          <cell r="A27" t="str">
            <v>Med-Q1</v>
          </cell>
          <cell r="B27">
            <v>1.25</v>
          </cell>
          <cell r="C27">
            <v>24</v>
          </cell>
          <cell r="D27">
            <v>5.25</v>
          </cell>
          <cell r="E27">
            <v>10.5</v>
          </cell>
          <cell r="F27">
            <v>3</v>
          </cell>
        </row>
        <row r="28">
          <cell r="A28" t="str">
            <v>Q3-Med</v>
          </cell>
          <cell r="B28">
            <v>5.5</v>
          </cell>
          <cell r="C28">
            <v>15.75</v>
          </cell>
          <cell r="D28">
            <v>12</v>
          </cell>
          <cell r="E28">
            <v>8.5</v>
          </cell>
          <cell r="F28">
            <v>7</v>
          </cell>
        </row>
        <row r="29">
          <cell r="B29">
            <v>14</v>
          </cell>
          <cell r="C29">
            <v>7.75</v>
          </cell>
          <cell r="D29">
            <v>11.5</v>
          </cell>
          <cell r="E29">
            <v>26.5</v>
          </cell>
          <cell r="F29">
            <v>27</v>
          </cell>
        </row>
        <row r="40">
          <cell r="B40" t="str">
            <v>A</v>
          </cell>
          <cell r="C40" t="str">
            <v>B</v>
          </cell>
          <cell r="D40" t="str">
            <v>C</v>
          </cell>
          <cell r="E40" t="str">
            <v>D</v>
          </cell>
          <cell r="F40" t="str">
            <v>E</v>
          </cell>
        </row>
        <row r="41">
          <cell r="A41" t="str">
            <v>Min</v>
          </cell>
          <cell r="B41">
            <v>0.69897000433601886</v>
          </cell>
          <cell r="C41">
            <v>0.95424250943932487</v>
          </cell>
          <cell r="D41">
            <v>0.77815125038364363</v>
          </cell>
          <cell r="E41">
            <v>1.1760912590556813</v>
          </cell>
          <cell r="F41">
            <v>1.3222192947339193</v>
          </cell>
        </row>
        <row r="42">
          <cell r="A42" t="str">
            <v>Q1-Min</v>
          </cell>
          <cell r="B42">
            <v>0.35186982104455622</v>
          </cell>
          <cell r="C42">
            <v>0.22164696379520088</v>
          </cell>
          <cell r="D42">
            <v>0.3438382727660434</v>
          </cell>
          <cell r="E42">
            <v>0.17575944164099311</v>
          </cell>
          <cell r="F42">
            <v>0.41017446508904931</v>
          </cell>
        </row>
        <row r="43">
          <cell r="A43" t="str">
            <v>Med-Q1</v>
          </cell>
          <cell r="B43">
            <v>4.5722473796655727E-2</v>
          </cell>
          <cell r="C43">
            <v>0.40147463048555188</v>
          </cell>
          <cell r="D43">
            <v>0.14118011554523502</v>
          </cell>
          <cell r="E43">
            <v>0.16646374698440614</v>
          </cell>
          <cell r="F43">
            <v>2.3481095849522848E-2</v>
          </cell>
        </row>
        <row r="44">
          <cell r="A44" t="str">
            <v>Q3-Med</v>
          </cell>
          <cell r="B44">
            <v>0.15652571630131118</v>
          </cell>
          <cell r="C44">
            <v>0.16484588393476995</v>
          </cell>
          <cell r="D44">
            <v>0.22095113115552145</v>
          </cell>
          <cell r="E44">
            <v>9.7533027595922084E-2</v>
          </cell>
          <cell r="F44">
            <v>5.0305118311395614E-2</v>
          </cell>
        </row>
        <row r="45">
          <cell r="B45">
            <v>0.25206196284136406</v>
          </cell>
          <cell r="C45">
            <v>5.7130561798734103E-2</v>
          </cell>
          <cell r="D45">
            <v>0.13912852054745706</v>
          </cell>
          <cell r="E45">
            <v>0.21666143742923372</v>
          </cell>
          <cell r="F45">
            <v>0.15286141833720657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D75D-7BCC-49BF-853A-FA5555DC50F2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39</v>
      </c>
    </row>
    <row r="2" spans="1:13" x14ac:dyDescent="0.35">
      <c r="A2" t="s">
        <v>42</v>
      </c>
    </row>
    <row r="4" spans="1:13" x14ac:dyDescent="0.35">
      <c r="A4" t="s">
        <v>40</v>
      </c>
      <c r="B4" s="14">
        <v>45473</v>
      </c>
    </row>
    <row r="6" spans="1:13" x14ac:dyDescent="0.35">
      <c r="A6" s="15" t="s">
        <v>41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6E8E-D7A0-4A75-8C6F-A0754BD10BA8}">
  <dimension ref="A1:AC60"/>
  <sheetViews>
    <sheetView zoomScale="110" zoomScaleNormal="110" workbookViewId="0"/>
  </sheetViews>
  <sheetFormatPr defaultRowHeight="14.5" x14ac:dyDescent="0.35"/>
  <cols>
    <col min="2" max="2" width="9.1796875" customWidth="1"/>
    <col min="17" max="21" width="7.54296875" customWidth="1"/>
    <col min="22" max="22" width="5.1796875" customWidth="1"/>
    <col min="23" max="23" width="17.54296875" customWidth="1"/>
  </cols>
  <sheetData>
    <row r="1" spans="1:29" x14ac:dyDescent="0.35">
      <c r="A1" s="1" t="s">
        <v>0</v>
      </c>
    </row>
    <row r="3" spans="1:29" x14ac:dyDescent="0.35">
      <c r="B3" t="s">
        <v>1</v>
      </c>
      <c r="I3" t="s">
        <v>2</v>
      </c>
      <c r="Q3" t="s">
        <v>3</v>
      </c>
    </row>
    <row r="5" spans="1:29" x14ac:dyDescent="0.35"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I5" s="2" t="s">
        <v>4</v>
      </c>
      <c r="J5" s="2" t="s">
        <v>5</v>
      </c>
      <c r="K5" s="2" t="s">
        <v>6</v>
      </c>
      <c r="L5" s="2" t="s">
        <v>7</v>
      </c>
      <c r="M5" s="3" t="s">
        <v>8</v>
      </c>
      <c r="Q5" t="s">
        <v>9</v>
      </c>
      <c r="W5" t="s">
        <v>10</v>
      </c>
    </row>
    <row r="6" spans="1:29" x14ac:dyDescent="0.35">
      <c r="B6" s="4">
        <v>32</v>
      </c>
      <c r="C6" s="5">
        <v>63</v>
      </c>
      <c r="D6" s="5">
        <v>6</v>
      </c>
      <c r="E6" s="5">
        <v>15</v>
      </c>
      <c r="F6" s="6">
        <v>55</v>
      </c>
      <c r="I6" s="4">
        <f>LOG(B6)</f>
        <v>1.505149978319906</v>
      </c>
      <c r="J6" s="5">
        <f>LOG(C6)</f>
        <v>1.7993405494535817</v>
      </c>
      <c r="K6" s="5">
        <f>LOG(D6)</f>
        <v>0.77815125038364363</v>
      </c>
      <c r="L6" s="5">
        <f>LOG(E6)</f>
        <v>1.1760912590556813</v>
      </c>
      <c r="M6" s="6">
        <f>LOG(F6)</f>
        <v>1.7403626894942439</v>
      </c>
    </row>
    <row r="7" spans="1:29" ht="15" thickBot="1" x14ac:dyDescent="0.4">
      <c r="B7" s="7">
        <v>13</v>
      </c>
      <c r="C7">
        <v>13</v>
      </c>
      <c r="D7">
        <v>16</v>
      </c>
      <c r="E7">
        <v>68</v>
      </c>
      <c r="F7" s="8">
        <v>59</v>
      </c>
      <c r="I7" s="7">
        <f t="shared" ref="I7:M15" si="0">LOG(B7)</f>
        <v>1.1139433523068367</v>
      </c>
      <c r="J7">
        <f t="shared" si="0"/>
        <v>1.1139433523068367</v>
      </c>
      <c r="K7">
        <f t="shared" si="0"/>
        <v>1.2041199826559248</v>
      </c>
      <c r="L7">
        <f t="shared" si="0"/>
        <v>1.8325089127062364</v>
      </c>
      <c r="M7" s="8">
        <f t="shared" si="0"/>
        <v>1.7708520116421442</v>
      </c>
      <c r="Q7" s="2" t="s">
        <v>4</v>
      </c>
      <c r="R7" s="2" t="s">
        <v>5</v>
      </c>
      <c r="S7" s="2" t="s">
        <v>6</v>
      </c>
      <c r="T7" s="2" t="s">
        <v>7</v>
      </c>
      <c r="U7" s="3" t="s">
        <v>8</v>
      </c>
      <c r="W7" t="s">
        <v>11</v>
      </c>
    </row>
    <row r="8" spans="1:29" x14ac:dyDescent="0.35">
      <c r="B8" s="7">
        <v>19</v>
      </c>
      <c r="C8">
        <v>56</v>
      </c>
      <c r="D8">
        <v>31</v>
      </c>
      <c r="E8">
        <v>49</v>
      </c>
      <c r="F8" s="8">
        <v>21</v>
      </c>
      <c r="I8" s="7">
        <f t="shared" si="0"/>
        <v>1.2787536009528289</v>
      </c>
      <c r="J8">
        <f t="shared" si="0"/>
        <v>1.7481880270062005</v>
      </c>
      <c r="K8">
        <f t="shared" si="0"/>
        <v>1.4913616938342726</v>
      </c>
      <c r="L8">
        <f t="shared" si="0"/>
        <v>1.6901960800285136</v>
      </c>
      <c r="M8" s="8">
        <f t="shared" si="0"/>
        <v>1.3222192947339193</v>
      </c>
      <c r="Q8" s="4">
        <f>ABS(B6-B$19)</f>
        <v>19.5</v>
      </c>
      <c r="R8" s="5">
        <f>ABS(C6-C$19)</f>
        <v>23.5</v>
      </c>
      <c r="S8" s="5">
        <f>ABS(D6-D$19)</f>
        <v>12.5</v>
      </c>
      <c r="T8" s="5">
        <f>ABS(E6-E$19)</f>
        <v>18</v>
      </c>
      <c r="U8" s="6">
        <f>ABS(F6-F$19)</f>
        <v>2</v>
      </c>
      <c r="W8" s="9" t="s">
        <v>12</v>
      </c>
      <c r="X8" s="9" t="s">
        <v>13</v>
      </c>
      <c r="Y8" s="9" t="s">
        <v>14</v>
      </c>
      <c r="Z8" s="9" t="s">
        <v>15</v>
      </c>
      <c r="AA8" s="9" t="s">
        <v>16</v>
      </c>
    </row>
    <row r="9" spans="1:29" x14ac:dyDescent="0.35">
      <c r="B9" s="7">
        <v>15</v>
      </c>
      <c r="C9">
        <v>28</v>
      </c>
      <c r="D9">
        <v>41</v>
      </c>
      <c r="E9">
        <v>39</v>
      </c>
      <c r="F9" s="8">
        <v>91</v>
      </c>
      <c r="I9" s="7">
        <f t="shared" si="0"/>
        <v>1.1760912590556813</v>
      </c>
      <c r="J9">
        <f t="shared" si="0"/>
        <v>1.4471580313422192</v>
      </c>
      <c r="K9">
        <f t="shared" si="0"/>
        <v>1.6127838567197355</v>
      </c>
      <c r="L9">
        <f t="shared" si="0"/>
        <v>1.5910646070264991</v>
      </c>
      <c r="M9" s="8">
        <f t="shared" si="0"/>
        <v>1.9590413923210936</v>
      </c>
      <c r="Q9" s="7">
        <f t="shared" ref="Q9:U17" si="1">ABS(B7-B$19)</f>
        <v>0.5</v>
      </c>
      <c r="R9">
        <f t="shared" si="1"/>
        <v>26.5</v>
      </c>
      <c r="S9">
        <f t="shared" si="1"/>
        <v>2.5</v>
      </c>
      <c r="T9">
        <f t="shared" si="1"/>
        <v>35</v>
      </c>
      <c r="U9" s="8">
        <f t="shared" si="1"/>
        <v>2</v>
      </c>
      <c r="W9" t="s">
        <v>4</v>
      </c>
      <c r="X9">
        <v>10</v>
      </c>
      <c r="Y9">
        <v>52</v>
      </c>
      <c r="Z9">
        <v>5.2</v>
      </c>
      <c r="AA9">
        <v>35.56666666666667</v>
      </c>
    </row>
    <row r="10" spans="1:29" x14ac:dyDescent="0.35">
      <c r="B10" s="7">
        <v>12</v>
      </c>
      <c r="C10">
        <v>11</v>
      </c>
      <c r="D10">
        <v>13</v>
      </c>
      <c r="E10">
        <v>23</v>
      </c>
      <c r="F10" s="8">
        <v>27</v>
      </c>
      <c r="I10" s="7">
        <f t="shared" si="0"/>
        <v>1.0791812460476249</v>
      </c>
      <c r="J10">
        <f t="shared" si="0"/>
        <v>1.0413926851582251</v>
      </c>
      <c r="K10">
        <f t="shared" si="0"/>
        <v>1.1139433523068367</v>
      </c>
      <c r="L10">
        <f t="shared" si="0"/>
        <v>1.3617278360175928</v>
      </c>
      <c r="M10" s="8">
        <f t="shared" si="0"/>
        <v>1.4313637641589874</v>
      </c>
      <c r="Q10" s="7">
        <f t="shared" si="1"/>
        <v>6.5</v>
      </c>
      <c r="R10">
        <f t="shared" si="1"/>
        <v>16.5</v>
      </c>
      <c r="S10">
        <f t="shared" si="1"/>
        <v>12.5</v>
      </c>
      <c r="T10">
        <f t="shared" si="1"/>
        <v>16</v>
      </c>
      <c r="U10" s="8">
        <f t="shared" si="1"/>
        <v>36</v>
      </c>
      <c r="W10" t="s">
        <v>5</v>
      </c>
      <c r="X10">
        <v>10</v>
      </c>
      <c r="Y10">
        <v>200</v>
      </c>
      <c r="Z10">
        <v>20</v>
      </c>
      <c r="AA10">
        <v>50.055555555555557</v>
      </c>
    </row>
    <row r="11" spans="1:29" x14ac:dyDescent="0.35">
      <c r="B11" s="7">
        <v>9</v>
      </c>
      <c r="C11">
        <v>9</v>
      </c>
      <c r="D11">
        <v>14</v>
      </c>
      <c r="E11">
        <v>21</v>
      </c>
      <c r="F11" s="8">
        <v>64</v>
      </c>
      <c r="I11" s="7">
        <f t="shared" si="0"/>
        <v>0.95424250943932487</v>
      </c>
      <c r="J11">
        <f t="shared" si="0"/>
        <v>0.95424250943932487</v>
      </c>
      <c r="K11">
        <f t="shared" si="0"/>
        <v>1.146128035678238</v>
      </c>
      <c r="L11">
        <f t="shared" si="0"/>
        <v>1.3222192947339193</v>
      </c>
      <c r="M11" s="8">
        <f t="shared" si="0"/>
        <v>1.8061799739838871</v>
      </c>
      <c r="Q11" s="7">
        <f t="shared" si="1"/>
        <v>2.5</v>
      </c>
      <c r="R11">
        <f t="shared" si="1"/>
        <v>11.5</v>
      </c>
      <c r="S11">
        <f t="shared" si="1"/>
        <v>22.5</v>
      </c>
      <c r="T11">
        <f t="shared" si="1"/>
        <v>6</v>
      </c>
      <c r="U11" s="8">
        <f t="shared" si="1"/>
        <v>34</v>
      </c>
      <c r="W11" t="s">
        <v>6</v>
      </c>
      <c r="X11">
        <v>10</v>
      </c>
      <c r="Y11">
        <v>103</v>
      </c>
      <c r="Z11">
        <v>10.3</v>
      </c>
      <c r="AA11">
        <v>58.399999999999991</v>
      </c>
    </row>
    <row r="12" spans="1:29" x14ac:dyDescent="0.35">
      <c r="B12" s="7">
        <v>5</v>
      </c>
      <c r="C12">
        <v>23</v>
      </c>
      <c r="D12">
        <v>21</v>
      </c>
      <c r="E12">
        <v>32</v>
      </c>
      <c r="F12" s="8">
        <v>54</v>
      </c>
      <c r="I12" s="7">
        <f t="shared" si="0"/>
        <v>0.69897000433601886</v>
      </c>
      <c r="J12">
        <f t="shared" si="0"/>
        <v>1.3617278360175928</v>
      </c>
      <c r="K12">
        <f t="shared" si="0"/>
        <v>1.3222192947339193</v>
      </c>
      <c r="L12">
        <f t="shared" si="0"/>
        <v>1.505149978319906</v>
      </c>
      <c r="M12" s="8">
        <f t="shared" si="0"/>
        <v>1.7323937598229686</v>
      </c>
      <c r="Q12" s="7">
        <f t="shared" si="1"/>
        <v>0.5</v>
      </c>
      <c r="R12">
        <f t="shared" si="1"/>
        <v>28.5</v>
      </c>
      <c r="S12">
        <f t="shared" si="1"/>
        <v>5.5</v>
      </c>
      <c r="T12">
        <f t="shared" si="1"/>
        <v>10</v>
      </c>
      <c r="U12" s="8">
        <f t="shared" si="1"/>
        <v>30</v>
      </c>
      <c r="W12" t="s">
        <v>7</v>
      </c>
      <c r="X12">
        <v>8</v>
      </c>
      <c r="Y12">
        <v>99</v>
      </c>
      <c r="Z12">
        <v>12.375</v>
      </c>
      <c r="AA12">
        <v>123.125</v>
      </c>
    </row>
    <row r="13" spans="1:29" ht="15" thickBot="1" x14ac:dyDescent="0.4">
      <c r="B13" s="7">
        <v>22</v>
      </c>
      <c r="C13">
        <v>51</v>
      </c>
      <c r="D13">
        <v>29</v>
      </c>
      <c r="E13">
        <v>34</v>
      </c>
      <c r="F13" s="8">
        <v>57</v>
      </c>
      <c r="I13" s="7">
        <f t="shared" si="0"/>
        <v>1.3424226808222062</v>
      </c>
      <c r="J13">
        <f t="shared" si="0"/>
        <v>1.7075701760979363</v>
      </c>
      <c r="K13">
        <f t="shared" si="0"/>
        <v>1.4623979978989561</v>
      </c>
      <c r="L13">
        <f t="shared" si="0"/>
        <v>1.5314789170422551</v>
      </c>
      <c r="M13" s="8">
        <f t="shared" si="0"/>
        <v>1.7558748556724915</v>
      </c>
      <c r="Q13" s="7">
        <f t="shared" si="1"/>
        <v>3.5</v>
      </c>
      <c r="R13">
        <f t="shared" si="1"/>
        <v>30.5</v>
      </c>
      <c r="S13">
        <f t="shared" si="1"/>
        <v>4.5</v>
      </c>
      <c r="T13">
        <f t="shared" si="1"/>
        <v>12</v>
      </c>
      <c r="U13" s="8">
        <f t="shared" si="1"/>
        <v>7</v>
      </c>
      <c r="W13" s="10" t="s">
        <v>8</v>
      </c>
      <c r="X13" s="10">
        <v>9</v>
      </c>
      <c r="Y13" s="10">
        <v>130</v>
      </c>
      <c r="Z13" s="10">
        <v>14.444444444444445</v>
      </c>
      <c r="AA13" s="10">
        <v>224.52777777777777</v>
      </c>
    </row>
    <row r="14" spans="1:29" x14ac:dyDescent="0.35">
      <c r="B14" s="7">
        <v>11</v>
      </c>
      <c r="C14">
        <v>53</v>
      </c>
      <c r="D14">
        <v>12</v>
      </c>
      <c r="F14" s="8">
        <v>73</v>
      </c>
      <c r="I14" s="7">
        <f t="shared" si="0"/>
        <v>1.0413926851582251</v>
      </c>
      <c r="J14">
        <f t="shared" si="0"/>
        <v>1.7242758696007889</v>
      </c>
      <c r="K14">
        <f t="shared" si="0"/>
        <v>1.0791812460476249</v>
      </c>
      <c r="M14" s="8">
        <f t="shared" si="0"/>
        <v>1.8633228601204559</v>
      </c>
      <c r="Q14" s="7">
        <f t="shared" si="1"/>
        <v>7.5</v>
      </c>
      <c r="R14">
        <f t="shared" si="1"/>
        <v>16.5</v>
      </c>
      <c r="S14">
        <f t="shared" si="1"/>
        <v>2.5</v>
      </c>
      <c r="T14">
        <f t="shared" si="1"/>
        <v>1</v>
      </c>
      <c r="U14" s="8">
        <f t="shared" si="1"/>
        <v>3</v>
      </c>
    </row>
    <row r="15" spans="1:29" ht="15" thickBot="1" x14ac:dyDescent="0.4">
      <c r="B15" s="11">
        <v>12</v>
      </c>
      <c r="C15" s="12">
        <v>61</v>
      </c>
      <c r="D15" s="12">
        <v>42</v>
      </c>
      <c r="E15" s="12"/>
      <c r="F15" s="13"/>
      <c r="I15" s="11">
        <f t="shared" si="0"/>
        <v>1.0791812460476249</v>
      </c>
      <c r="J15" s="12">
        <f t="shared" si="0"/>
        <v>1.7853298350107671</v>
      </c>
      <c r="K15" s="12">
        <f>LOG(D15)</f>
        <v>1.6232492903979006</v>
      </c>
      <c r="L15" s="12"/>
      <c r="M15" s="13"/>
      <c r="Q15" s="7">
        <f t="shared" si="1"/>
        <v>9.5</v>
      </c>
      <c r="R15">
        <f t="shared" si="1"/>
        <v>11.5</v>
      </c>
      <c r="S15">
        <f t="shared" si="1"/>
        <v>10.5</v>
      </c>
      <c r="T15">
        <f t="shared" si="1"/>
        <v>1</v>
      </c>
      <c r="U15" s="8">
        <f t="shared" si="1"/>
        <v>0</v>
      </c>
      <c r="W15" t="s">
        <v>17</v>
      </c>
    </row>
    <row r="16" spans="1:29" x14ac:dyDescent="0.35">
      <c r="A16" t="s">
        <v>18</v>
      </c>
      <c r="B16">
        <f>AVERAGE(B6:B15)</f>
        <v>15</v>
      </c>
      <c r="C16">
        <f>AVERAGE(C6:C15)</f>
        <v>36.799999999999997</v>
      </c>
      <c r="D16">
        <f>AVERAGE(D6:D15)</f>
        <v>22.5</v>
      </c>
      <c r="E16">
        <f>AVERAGE(E6:E15)</f>
        <v>35.125</v>
      </c>
      <c r="F16">
        <f>AVERAGE(F6:F15)</f>
        <v>55.666666666666664</v>
      </c>
      <c r="H16" t="s">
        <v>18</v>
      </c>
      <c r="I16">
        <f>AVERAGE(I6:I15)</f>
        <v>1.126932856248628</v>
      </c>
      <c r="J16">
        <f>AVERAGE(J6:J15)</f>
        <v>1.4683168871433474</v>
      </c>
      <c r="K16">
        <f>AVERAGE(K6:K15)</f>
        <v>1.2833536000657051</v>
      </c>
      <c r="L16">
        <f>AVERAGE(L6:L15)</f>
        <v>1.5013046106163257</v>
      </c>
      <c r="M16">
        <f>AVERAGE(M6:M15)</f>
        <v>1.7090678446611325</v>
      </c>
      <c r="Q16" s="7">
        <f t="shared" si="1"/>
        <v>1.5</v>
      </c>
      <c r="R16">
        <f t="shared" si="1"/>
        <v>13.5</v>
      </c>
      <c r="S16">
        <f t="shared" si="1"/>
        <v>6.5</v>
      </c>
      <c r="U16" s="8">
        <f t="shared" si="1"/>
        <v>16</v>
      </c>
      <c r="W16" s="9" t="s">
        <v>19</v>
      </c>
      <c r="X16" s="9" t="s">
        <v>20</v>
      </c>
      <c r="Y16" s="9" t="s">
        <v>21</v>
      </c>
      <c r="Z16" s="9" t="s">
        <v>22</v>
      </c>
      <c r="AA16" s="9" t="s">
        <v>23</v>
      </c>
      <c r="AB16" s="9" t="s">
        <v>24</v>
      </c>
      <c r="AC16" s="9" t="s">
        <v>25</v>
      </c>
    </row>
    <row r="17" spans="1:29" x14ac:dyDescent="0.35">
      <c r="A17" t="s">
        <v>26</v>
      </c>
      <c r="B17">
        <f>STDEV(B6:B15)</f>
        <v>7.6594168620507048</v>
      </c>
      <c r="C17">
        <f>STDEV(C6:C15)</f>
        <v>22.054478003344357</v>
      </c>
      <c r="D17">
        <f>STDEV(D6:D15)</f>
        <v>12.589678312014172</v>
      </c>
      <c r="E17">
        <f>STDEV(E6:E15)</f>
        <v>17.116721147963556</v>
      </c>
      <c r="F17">
        <f>STDEV(F6:F15)</f>
        <v>21.383404780343096</v>
      </c>
      <c r="H17" t="s">
        <v>26</v>
      </c>
      <c r="I17">
        <f>STDEV(I6:I15)</f>
        <v>0.22110092771964845</v>
      </c>
      <c r="J17">
        <f>STDEV(J6:J15)</f>
        <v>0.33251317956717924</v>
      </c>
      <c r="K17">
        <f>STDEV(K6:K15)</f>
        <v>0.26907508203739272</v>
      </c>
      <c r="L17">
        <f>STDEV(L6:L15)</f>
        <v>0.21100960029668439</v>
      </c>
      <c r="M17">
        <f>STDEV(M6:M15)</f>
        <v>0.20310562279716773</v>
      </c>
      <c r="Q17" s="11">
        <f t="shared" si="1"/>
        <v>0.5</v>
      </c>
      <c r="R17" s="12">
        <f t="shared" si="1"/>
        <v>21.5</v>
      </c>
      <c r="S17" s="12">
        <f t="shared" si="1"/>
        <v>23.5</v>
      </c>
      <c r="T17" s="12"/>
      <c r="U17" s="13"/>
      <c r="W17" t="s">
        <v>27</v>
      </c>
      <c r="X17">
        <v>1177.6921394799056</v>
      </c>
      <c r="Y17">
        <v>4</v>
      </c>
      <c r="Z17">
        <v>294.42303486997639</v>
      </c>
      <c r="AA17">
        <v>3.1271719776263396</v>
      </c>
      <c r="AB17">
        <v>2.4395522172030337E-2</v>
      </c>
      <c r="AC17">
        <v>2.5942633713457632</v>
      </c>
    </row>
    <row r="18" spans="1:29" x14ac:dyDescent="0.35">
      <c r="A18" t="s">
        <v>28</v>
      </c>
      <c r="B18">
        <f>VAR(B6:B15)</f>
        <v>58.666666666666664</v>
      </c>
      <c r="C18">
        <f>VAR(C6:C15)</f>
        <v>486.40000000000003</v>
      </c>
      <c r="D18">
        <f>VAR(D6:D15)</f>
        <v>158.5</v>
      </c>
      <c r="E18">
        <f>VAR(E6:E15)</f>
        <v>292.98214285714283</v>
      </c>
      <c r="F18">
        <f>VAR(F6:F15)</f>
        <v>457.25</v>
      </c>
      <c r="H18" t="s">
        <v>28</v>
      </c>
      <c r="I18">
        <f>VAR(I6:I15)</f>
        <v>4.8885620238489205E-2</v>
      </c>
      <c r="J18">
        <f>VAR(J6:J15)</f>
        <v>0.11056501458587517</v>
      </c>
      <c r="K18">
        <f>VAR(K6:K15)</f>
        <v>7.2401399773429631E-2</v>
      </c>
      <c r="L18">
        <f>VAR(L6:L15)</f>
        <v>4.4525051417366512E-2</v>
      </c>
      <c r="M18">
        <f>VAR(M6:M15)</f>
        <v>4.1251894011825385E-2</v>
      </c>
      <c r="W18" t="s">
        <v>29</v>
      </c>
      <c r="X18">
        <v>3954.2972222222224</v>
      </c>
      <c r="Y18">
        <v>42</v>
      </c>
      <c r="Z18">
        <v>94.149933862433869</v>
      </c>
    </row>
    <row r="19" spans="1:29" x14ac:dyDescent="0.35">
      <c r="A19" t="s">
        <v>30</v>
      </c>
      <c r="B19">
        <f>MEDIAN(B6:B15)</f>
        <v>12.5</v>
      </c>
      <c r="C19">
        <f>MEDIAN(C6:C15)</f>
        <v>39.5</v>
      </c>
      <c r="D19">
        <f>MEDIAN(D6:D15)</f>
        <v>18.5</v>
      </c>
      <c r="E19">
        <f>MEDIAN(E6:E15)</f>
        <v>33</v>
      </c>
      <c r="F19">
        <f>MEDIAN(F6:F15)</f>
        <v>57</v>
      </c>
      <c r="H19" t="s">
        <v>30</v>
      </c>
      <c r="I19">
        <f>MEDIAN(I6:I15)</f>
        <v>1.0965622991772308</v>
      </c>
      <c r="J19">
        <f>MEDIAN(J6:J15)</f>
        <v>1.5773641037200776</v>
      </c>
      <c r="K19">
        <f>MEDIAN(K6:K15)</f>
        <v>1.263169638694922</v>
      </c>
      <c r="L19">
        <f>MEDIAN(L6:L15)</f>
        <v>1.5183144476810806</v>
      </c>
      <c r="M19">
        <f>MEDIAN(M6:M15)</f>
        <v>1.7558748556724915</v>
      </c>
    </row>
    <row r="20" spans="1:29" ht="15" thickBot="1" x14ac:dyDescent="0.4">
      <c r="W20" s="10" t="s">
        <v>31</v>
      </c>
      <c r="X20" s="10">
        <v>5131.989361702128</v>
      </c>
      <c r="Y20" s="10">
        <v>46</v>
      </c>
      <c r="Z20" s="10"/>
      <c r="AA20" s="10"/>
      <c r="AB20" s="10"/>
      <c r="AC20" s="10"/>
    </row>
    <row r="21" spans="1:29" x14ac:dyDescent="0.35">
      <c r="A21" t="s">
        <v>32</v>
      </c>
      <c r="B21">
        <f>CORREL(B16:F16,B17:F17)</f>
        <v>0.88125862698759883</v>
      </c>
      <c r="H21" t="s">
        <v>32</v>
      </c>
      <c r="I21">
        <f>CORREL(I16:M16,I17:M17)</f>
        <v>-0.14386550617179239</v>
      </c>
    </row>
    <row r="24" spans="1:29" x14ac:dyDescent="0.35">
      <c r="B24" s="2" t="s">
        <v>4</v>
      </c>
      <c r="C24" s="2" t="s">
        <v>5</v>
      </c>
      <c r="D24" s="2" t="s">
        <v>6</v>
      </c>
      <c r="E24" s="2" t="s">
        <v>7</v>
      </c>
      <c r="F24" s="3" t="s">
        <v>8</v>
      </c>
      <c r="Q24" t="s">
        <v>33</v>
      </c>
    </row>
    <row r="25" spans="1:29" x14ac:dyDescent="0.35">
      <c r="A25" t="s">
        <v>34</v>
      </c>
      <c r="B25">
        <f>MIN(B6:B15)</f>
        <v>5</v>
      </c>
      <c r="C25">
        <f>MIN(C6:C15)</f>
        <v>9</v>
      </c>
      <c r="D25">
        <f>MIN(D6:D15)</f>
        <v>6</v>
      </c>
      <c r="E25">
        <f>MIN(E6:E15)</f>
        <v>15</v>
      </c>
      <c r="F25">
        <f>MIN(F6:F15)</f>
        <v>21</v>
      </c>
    </row>
    <row r="26" spans="1:29" x14ac:dyDescent="0.35">
      <c r="A26" t="s">
        <v>35</v>
      </c>
      <c r="B26">
        <f>QUARTILE(B6:B15,1)-B25</f>
        <v>6.25</v>
      </c>
      <c r="C26">
        <f>QUARTILE(C6:C15,1)-C25</f>
        <v>6.5</v>
      </c>
      <c r="D26">
        <f>QUARTILE(D6:D15,1)-D25</f>
        <v>7.25</v>
      </c>
      <c r="E26">
        <f>QUARTILE(E6:E15,1)-E25</f>
        <v>7.5</v>
      </c>
      <c r="F26">
        <f>QUARTILE(F6:F15,1)-F25</f>
        <v>33</v>
      </c>
      <c r="Q26" t="s">
        <v>9</v>
      </c>
      <c r="W26" t="s">
        <v>10</v>
      </c>
    </row>
    <row r="27" spans="1:29" x14ac:dyDescent="0.35">
      <c r="A27" t="s">
        <v>36</v>
      </c>
      <c r="B27">
        <f>MEDIAN(B6:B15)-QUARTILE(B6:B15,1)</f>
        <v>1.25</v>
      </c>
      <c r="C27">
        <f>MEDIAN(C6:C15)-QUARTILE(C6:C15,1)</f>
        <v>24</v>
      </c>
      <c r="D27">
        <f>MEDIAN(D6:D15)-QUARTILE(D6:D15,1)</f>
        <v>5.25</v>
      </c>
      <c r="E27">
        <f>MEDIAN(E6:E15)-QUARTILE(E6:E15,1)</f>
        <v>10.5</v>
      </c>
      <c r="F27">
        <f>MEDIAN(F6:F15)-QUARTILE(F6:F15,1)</f>
        <v>3</v>
      </c>
    </row>
    <row r="28" spans="1:29" ht="15" thickBot="1" x14ac:dyDescent="0.4">
      <c r="A28" t="s">
        <v>37</v>
      </c>
      <c r="B28">
        <f>QUARTILE(B6:B15,3)-MEDIAN(B6:B15)</f>
        <v>5.5</v>
      </c>
      <c r="C28">
        <f>QUARTILE(C6:C15,3)-MEDIAN(C6:C15)</f>
        <v>15.75</v>
      </c>
      <c r="D28">
        <f>QUARTILE(D6:D15,3)-MEDIAN(D6:D15)</f>
        <v>12</v>
      </c>
      <c r="E28">
        <f>QUARTILE(E6:E15,3)-MEDIAN(E6:E15)</f>
        <v>8.5</v>
      </c>
      <c r="F28">
        <f>QUARTILE(F6:F15,3)-MEDIAN(F6:F15)</f>
        <v>7</v>
      </c>
      <c r="Q28" s="2" t="s">
        <v>4</v>
      </c>
      <c r="R28" s="2" t="s">
        <v>5</v>
      </c>
      <c r="S28" s="2" t="s">
        <v>6</v>
      </c>
      <c r="T28" s="2" t="s">
        <v>7</v>
      </c>
      <c r="U28" s="3" t="s">
        <v>8</v>
      </c>
      <c r="W28" t="s">
        <v>11</v>
      </c>
    </row>
    <row r="29" spans="1:29" x14ac:dyDescent="0.35">
      <c r="A29" t="s">
        <v>38</v>
      </c>
      <c r="B29">
        <f>MAX(B6:B15)-QUARTILE(B6:B15,3)</f>
        <v>14</v>
      </c>
      <c r="C29">
        <f>MAX(C6:C15)-QUARTILE(C6:C15,3)</f>
        <v>7.75</v>
      </c>
      <c r="D29">
        <f>MAX(D6:D15)-QUARTILE(D6:D15,3)</f>
        <v>11.5</v>
      </c>
      <c r="E29">
        <f>MAX(E6:E15)-QUARTILE(E6:E15,3)</f>
        <v>26.5</v>
      </c>
      <c r="F29">
        <f>MAX(F6:F15)-QUARTILE(F6:F15,3)</f>
        <v>27</v>
      </c>
      <c r="Q29" s="4">
        <f>ABS(I6-I$19)</f>
        <v>0.40858767914267524</v>
      </c>
      <c r="R29" s="5">
        <f>ABS(J6-J$19)</f>
        <v>0.22197644573350406</v>
      </c>
      <c r="S29" s="5">
        <f>ABS(K6-K$19)</f>
        <v>0.48501838831127841</v>
      </c>
      <c r="T29" s="5">
        <f>ABS(L6-L$19)</f>
        <v>0.34222318862539924</v>
      </c>
      <c r="U29" s="6">
        <f>ABS(M6-M$19)</f>
        <v>1.5512166178247577E-2</v>
      </c>
      <c r="W29" s="9" t="s">
        <v>12</v>
      </c>
      <c r="X29" s="9" t="s">
        <v>13</v>
      </c>
      <c r="Y29" s="9" t="s">
        <v>14</v>
      </c>
      <c r="Z29" s="9" t="s">
        <v>15</v>
      </c>
      <c r="AA29" s="9" t="s">
        <v>16</v>
      </c>
    </row>
    <row r="30" spans="1:29" x14ac:dyDescent="0.35">
      <c r="Q30" s="7">
        <f t="shared" ref="Q30:U38" si="2">ABS(I7-I$19)</f>
        <v>1.7381053129605917E-2</v>
      </c>
      <c r="R30">
        <f t="shared" si="2"/>
        <v>0.46342075141324091</v>
      </c>
      <c r="S30">
        <f t="shared" si="2"/>
        <v>5.9049656038997256E-2</v>
      </c>
      <c r="T30">
        <f t="shared" si="2"/>
        <v>0.3141944650251558</v>
      </c>
      <c r="U30" s="8">
        <f t="shared" si="2"/>
        <v>1.4977155969652767E-2</v>
      </c>
      <c r="W30" t="s">
        <v>4</v>
      </c>
      <c r="X30">
        <v>10</v>
      </c>
      <c r="Y30">
        <v>1.5633931804286405</v>
      </c>
      <c r="Z30">
        <v>0.15633931804286405</v>
      </c>
      <c r="AA30">
        <v>2.2752718428177721E-2</v>
      </c>
    </row>
    <row r="31" spans="1:29" x14ac:dyDescent="0.35">
      <c r="Q31" s="7">
        <f t="shared" si="2"/>
        <v>0.18219130177559806</v>
      </c>
      <c r="R31">
        <f t="shared" si="2"/>
        <v>0.17082392328612284</v>
      </c>
      <c r="S31">
        <f t="shared" si="2"/>
        <v>0.22819205513935059</v>
      </c>
      <c r="T31">
        <f t="shared" si="2"/>
        <v>0.17188163234743303</v>
      </c>
      <c r="U31" s="8">
        <f t="shared" si="2"/>
        <v>0.43365556093857216</v>
      </c>
      <c r="W31" t="s">
        <v>5</v>
      </c>
      <c r="X31">
        <v>10</v>
      </c>
      <c r="Y31">
        <v>2.8462400429050754</v>
      </c>
      <c r="Z31">
        <v>0.28462400429050755</v>
      </c>
      <c r="AA31">
        <v>3.3765538613396928E-2</v>
      </c>
    </row>
    <row r="32" spans="1:29" x14ac:dyDescent="0.35">
      <c r="Q32" s="7">
        <f t="shared" si="2"/>
        <v>7.9528959878450545E-2</v>
      </c>
      <c r="R32">
        <f t="shared" si="2"/>
        <v>0.13020607237785842</v>
      </c>
      <c r="S32">
        <f t="shared" si="2"/>
        <v>0.34961421802481341</v>
      </c>
      <c r="T32">
        <f t="shared" si="2"/>
        <v>7.2750159345418508E-2</v>
      </c>
      <c r="U32" s="8">
        <f t="shared" si="2"/>
        <v>0.20316653664860218</v>
      </c>
      <c r="W32" t="s">
        <v>6</v>
      </c>
      <c r="X32">
        <v>10</v>
      </c>
      <c r="Y32">
        <v>2.1904882665125163</v>
      </c>
      <c r="Z32">
        <v>0.21904882665125164</v>
      </c>
      <c r="AA32">
        <v>1.9540292928237682E-2</v>
      </c>
    </row>
    <row r="33" spans="1:29" x14ac:dyDescent="0.35">
      <c r="Q33" s="7">
        <f t="shared" si="2"/>
        <v>1.7381053129605917E-2</v>
      </c>
      <c r="R33">
        <f t="shared" si="2"/>
        <v>0.53597141856185249</v>
      </c>
      <c r="S33">
        <f t="shared" si="2"/>
        <v>0.14922628638808533</v>
      </c>
      <c r="T33">
        <f t="shared" si="2"/>
        <v>0.15658661166348775</v>
      </c>
      <c r="U33" s="8">
        <f t="shared" si="2"/>
        <v>0.3245110915135041</v>
      </c>
      <c r="W33" t="s">
        <v>7</v>
      </c>
      <c r="X33">
        <v>8</v>
      </c>
      <c r="Y33">
        <v>1.2800601486764047</v>
      </c>
      <c r="Z33">
        <v>0.16000751858455059</v>
      </c>
      <c r="AA33">
        <v>1.559582690694915E-2</v>
      </c>
    </row>
    <row r="34" spans="1:29" ht="15" thickBot="1" x14ac:dyDescent="0.4">
      <c r="Q34" s="7">
        <f t="shared" si="2"/>
        <v>0.14231978973790593</v>
      </c>
      <c r="R34">
        <f t="shared" si="2"/>
        <v>0.62312159428075276</v>
      </c>
      <c r="S34">
        <f t="shared" si="2"/>
        <v>0.11704160301668409</v>
      </c>
      <c r="T34">
        <f t="shared" si="2"/>
        <v>0.19609515294716129</v>
      </c>
      <c r="U34" s="8">
        <f t="shared" si="2"/>
        <v>5.0305118311395614E-2</v>
      </c>
      <c r="W34" s="10" t="s">
        <v>8</v>
      </c>
      <c r="X34" s="10">
        <v>9</v>
      </c>
      <c r="Y34" s="10">
        <v>1.1730567298574617</v>
      </c>
      <c r="Z34" s="10">
        <v>0.13033963665082907</v>
      </c>
      <c r="AA34" s="10">
        <v>2.4604678834067337E-2</v>
      </c>
    </row>
    <row r="35" spans="1:29" x14ac:dyDescent="0.35">
      <c r="Q35" s="7">
        <f t="shared" si="2"/>
        <v>0.39759229484121195</v>
      </c>
      <c r="R35">
        <f t="shared" si="2"/>
        <v>0.21563626770248479</v>
      </c>
      <c r="S35">
        <f t="shared" si="2"/>
        <v>5.9049656038997256E-2</v>
      </c>
      <c r="T35">
        <f t="shared" si="2"/>
        <v>1.3164469361174547E-2</v>
      </c>
      <c r="U35" s="8">
        <f t="shared" si="2"/>
        <v>2.3481095849522848E-2</v>
      </c>
    </row>
    <row r="36" spans="1:29" ht="15" thickBot="1" x14ac:dyDescent="0.4">
      <c r="Q36" s="7">
        <f t="shared" si="2"/>
        <v>0.24586038164497537</v>
      </c>
      <c r="R36">
        <f t="shared" si="2"/>
        <v>0.13020607237785864</v>
      </c>
      <c r="S36">
        <f t="shared" si="2"/>
        <v>0.19922835920403403</v>
      </c>
      <c r="T36">
        <f t="shared" si="2"/>
        <v>1.3164469361174547E-2</v>
      </c>
      <c r="U36" s="8">
        <f t="shared" si="2"/>
        <v>0</v>
      </c>
      <c r="W36" t="s">
        <v>17</v>
      </c>
    </row>
    <row r="37" spans="1:29" x14ac:dyDescent="0.35">
      <c r="Q37" s="7">
        <f t="shared" si="2"/>
        <v>5.5169614019005664E-2</v>
      </c>
      <c r="R37">
        <f t="shared" si="2"/>
        <v>0.14691176588071131</v>
      </c>
      <c r="S37">
        <f t="shared" si="2"/>
        <v>0.18398839264729716</v>
      </c>
      <c r="U37" s="8">
        <f t="shared" si="2"/>
        <v>0.10744800444796443</v>
      </c>
      <c r="W37" s="9" t="s">
        <v>19</v>
      </c>
      <c r="X37" s="9" t="s">
        <v>20</v>
      </c>
      <c r="Y37" s="9" t="s">
        <v>21</v>
      </c>
      <c r="Z37" s="9" t="s">
        <v>22</v>
      </c>
      <c r="AA37" s="9" t="s">
        <v>23</v>
      </c>
      <c r="AB37" s="9" t="s">
        <v>24</v>
      </c>
      <c r="AC37" s="9" t="s">
        <v>25</v>
      </c>
    </row>
    <row r="38" spans="1:29" x14ac:dyDescent="0.35">
      <c r="Q38" s="11">
        <f t="shared" si="2"/>
        <v>1.7381053129605917E-2</v>
      </c>
      <c r="R38" s="12">
        <f t="shared" si="2"/>
        <v>0.20796573129068952</v>
      </c>
      <c r="S38" s="12">
        <f t="shared" si="2"/>
        <v>0.36007965170297851</v>
      </c>
      <c r="T38" s="12"/>
      <c r="U38" s="13"/>
      <c r="W38" t="s">
        <v>27</v>
      </c>
      <c r="X38">
        <v>0.14821325994609247</v>
      </c>
      <c r="Y38">
        <v>4</v>
      </c>
      <c r="Z38">
        <v>3.7053314986523117E-2</v>
      </c>
      <c r="AA38">
        <v>1.5711095158778194</v>
      </c>
      <c r="AB38">
        <v>0.19969665090150207</v>
      </c>
      <c r="AC38">
        <v>2.5942633713457632</v>
      </c>
    </row>
    <row r="39" spans="1:29" x14ac:dyDescent="0.35">
      <c r="W39" t="s">
        <v>29</v>
      </c>
      <c r="X39">
        <v>0.99053516874949354</v>
      </c>
      <c r="Y39">
        <v>42</v>
      </c>
      <c r="Z39">
        <v>2.3584170684511751E-2</v>
      </c>
    </row>
    <row r="40" spans="1:29" x14ac:dyDescent="0.35">
      <c r="B40" s="2" t="s">
        <v>4</v>
      </c>
      <c r="C40" s="2" t="s">
        <v>5</v>
      </c>
      <c r="D40" s="2" t="s">
        <v>6</v>
      </c>
      <c r="E40" s="2" t="s">
        <v>7</v>
      </c>
      <c r="F40" s="3" t="s">
        <v>8</v>
      </c>
    </row>
    <row r="41" spans="1:29" ht="15" thickBot="1" x14ac:dyDescent="0.4">
      <c r="A41" t="s">
        <v>34</v>
      </c>
      <c r="B41">
        <f>MIN(I6:I15)</f>
        <v>0.69897000433601886</v>
      </c>
      <c r="C41">
        <f>MIN(J6:J15)</f>
        <v>0.95424250943932487</v>
      </c>
      <c r="D41">
        <f>MIN(K6:K15)</f>
        <v>0.77815125038364363</v>
      </c>
      <c r="E41">
        <f>MIN(L6:L15)</f>
        <v>1.1760912590556813</v>
      </c>
      <c r="F41">
        <f>MIN(M6:M15)</f>
        <v>1.3222192947339193</v>
      </c>
      <c r="W41" s="10" t="s">
        <v>31</v>
      </c>
      <c r="X41" s="10">
        <v>1.138748428695586</v>
      </c>
      <c r="Y41" s="10">
        <v>46</v>
      </c>
      <c r="Z41" s="10"/>
      <c r="AA41" s="10"/>
      <c r="AB41" s="10"/>
      <c r="AC41" s="10"/>
    </row>
    <row r="42" spans="1:29" x14ac:dyDescent="0.35">
      <c r="A42" t="s">
        <v>35</v>
      </c>
      <c r="B42">
        <f>QUARTILE(I6:I15,1)-B41</f>
        <v>0.35186982104455622</v>
      </c>
      <c r="C42">
        <f>QUARTILE(J6:J15,1)-C41</f>
        <v>0.22164696379520088</v>
      </c>
      <c r="D42">
        <f>QUARTILE(K6:K15,1)-D41</f>
        <v>0.3438382727660434</v>
      </c>
      <c r="E42">
        <f>QUARTILE(L6:L15,1)-E41</f>
        <v>0.17575944164099311</v>
      </c>
      <c r="F42">
        <f>QUARTILE(M6:M15,1)-F41</f>
        <v>0.41017446508904931</v>
      </c>
    </row>
    <row r="43" spans="1:29" x14ac:dyDescent="0.35">
      <c r="A43" t="s">
        <v>36</v>
      </c>
      <c r="B43">
        <f>MEDIAN(I6:I15)-QUARTILE(I6:I15,1)</f>
        <v>4.5722473796655727E-2</v>
      </c>
      <c r="C43">
        <f>MEDIAN(J6:J15)-QUARTILE(J6:J15,1)</f>
        <v>0.40147463048555188</v>
      </c>
      <c r="D43">
        <f>MEDIAN(K6:K15)-QUARTILE(K6:K15,1)</f>
        <v>0.14118011554523502</v>
      </c>
      <c r="E43">
        <f>MEDIAN(L6:L15)-QUARTILE(L6:L15,1)</f>
        <v>0.16646374698440614</v>
      </c>
      <c r="F43">
        <f>MEDIAN(M6:M15)-QUARTILE(M6:M15,1)</f>
        <v>2.3481095849522848E-2</v>
      </c>
    </row>
    <row r="44" spans="1:29" x14ac:dyDescent="0.35">
      <c r="A44" t="s">
        <v>37</v>
      </c>
      <c r="B44">
        <f>QUARTILE(I6:I15,3)-MEDIAN(I6:I15)</f>
        <v>0.15652571630131118</v>
      </c>
      <c r="C44">
        <f>QUARTILE(J6:J15,3)-MEDIAN(J6:J15)</f>
        <v>0.16484588393476995</v>
      </c>
      <c r="D44">
        <f>QUARTILE(K6:K15,3)-MEDIAN(K6:K15)</f>
        <v>0.22095113115552145</v>
      </c>
      <c r="E44">
        <f>QUARTILE(L6:L15,3)-MEDIAN(L6:L15)</f>
        <v>9.7533027595922084E-2</v>
      </c>
      <c r="F44">
        <f>QUARTILE(M6:M15,3)-MEDIAN(M6:M15)</f>
        <v>5.0305118311395614E-2</v>
      </c>
      <c r="Q44" t="s">
        <v>2</v>
      </c>
      <c r="W44" t="s">
        <v>10</v>
      </c>
    </row>
    <row r="45" spans="1:29" x14ac:dyDescent="0.35">
      <c r="A45" t="s">
        <v>38</v>
      </c>
      <c r="B45">
        <f>MAX(I6:I15)-QUARTILE(I6:I15,3)</f>
        <v>0.25206196284136406</v>
      </c>
      <c r="C45">
        <f>MAX(J6:J15)-QUARTILE(J6:J15,3)</f>
        <v>5.7130561798734103E-2</v>
      </c>
      <c r="D45">
        <f>MAX(K6:K15)-QUARTILE(K6:K15,3)</f>
        <v>0.13912852054745706</v>
      </c>
      <c r="E45">
        <f>MAX(L6:L15)-QUARTILE(L6:L15,3)</f>
        <v>0.21666143742923372</v>
      </c>
      <c r="F45">
        <f>MAX(M6:M15)-QUARTILE(M6:M15,3)</f>
        <v>0.15286141833720657</v>
      </c>
    </row>
    <row r="46" spans="1:29" ht="15" thickBot="1" x14ac:dyDescent="0.4">
      <c r="Q46" s="2" t="s">
        <v>4</v>
      </c>
      <c r="R46" s="2" t="s">
        <v>5</v>
      </c>
      <c r="S46" s="2" t="s">
        <v>6</v>
      </c>
      <c r="T46" s="2" t="s">
        <v>7</v>
      </c>
      <c r="U46" s="3" t="s">
        <v>8</v>
      </c>
      <c r="W46" t="s">
        <v>11</v>
      </c>
    </row>
    <row r="47" spans="1:29" x14ac:dyDescent="0.35">
      <c r="Q47" s="4">
        <v>1.505149978319906</v>
      </c>
      <c r="R47" s="5">
        <v>1.7993405494535817</v>
      </c>
      <c r="S47" s="5">
        <v>0.77815125038364363</v>
      </c>
      <c r="T47" s="5">
        <v>1.1760912590556813</v>
      </c>
      <c r="U47" s="6">
        <v>1.7403626894942439</v>
      </c>
      <c r="W47" s="9" t="s">
        <v>12</v>
      </c>
      <c r="X47" s="9" t="s">
        <v>13</v>
      </c>
      <c r="Y47" s="9" t="s">
        <v>14</v>
      </c>
      <c r="Z47" s="9" t="s">
        <v>15</v>
      </c>
      <c r="AA47" s="9" t="s">
        <v>16</v>
      </c>
    </row>
    <row r="48" spans="1:29" x14ac:dyDescent="0.35">
      <c r="Q48" s="7">
        <v>1.1139433523068367</v>
      </c>
      <c r="R48">
        <v>1.1139433523068367</v>
      </c>
      <c r="S48">
        <v>1.2041199826559248</v>
      </c>
      <c r="T48">
        <v>1.8325089127062364</v>
      </c>
      <c r="U48" s="8">
        <v>1.7708520116421442</v>
      </c>
      <c r="W48" t="s">
        <v>4</v>
      </c>
      <c r="X48">
        <v>10</v>
      </c>
      <c r="Y48">
        <v>1.5633931804286405</v>
      </c>
      <c r="Z48">
        <v>0.15633931804286405</v>
      </c>
      <c r="AA48">
        <v>2.2752718428177721E-2</v>
      </c>
    </row>
    <row r="49" spans="16:29" x14ac:dyDescent="0.35">
      <c r="Q49" s="7">
        <v>1.2787536009528289</v>
      </c>
      <c r="R49">
        <v>1.7481880270062005</v>
      </c>
      <c r="S49">
        <v>1.4913616938342726</v>
      </c>
      <c r="T49">
        <v>1.6901960800285136</v>
      </c>
      <c r="U49" s="8">
        <v>1.3222192947339193</v>
      </c>
      <c r="W49" t="s">
        <v>5</v>
      </c>
      <c r="X49">
        <v>10</v>
      </c>
      <c r="Y49">
        <v>2.8462400429050754</v>
      </c>
      <c r="Z49">
        <v>0.28462400429050755</v>
      </c>
      <c r="AA49">
        <v>3.3765538613396928E-2</v>
      </c>
    </row>
    <row r="50" spans="16:29" x14ac:dyDescent="0.35">
      <c r="Q50" s="7">
        <v>1.1760912590556813</v>
      </c>
      <c r="R50">
        <v>1.4471580313422192</v>
      </c>
      <c r="S50">
        <v>1.6127838567197355</v>
      </c>
      <c r="T50">
        <v>1.5910646070264991</v>
      </c>
      <c r="U50" s="8">
        <v>1.9590413923210936</v>
      </c>
      <c r="W50" t="s">
        <v>6</v>
      </c>
      <c r="X50">
        <v>10</v>
      </c>
      <c r="Y50">
        <v>2.1904882665125163</v>
      </c>
      <c r="Z50">
        <v>0.21904882665125164</v>
      </c>
      <c r="AA50">
        <v>1.9540292928237682E-2</v>
      </c>
    </row>
    <row r="51" spans="16:29" x14ac:dyDescent="0.35">
      <c r="Q51" s="7">
        <v>1.0791812460476249</v>
      </c>
      <c r="R51">
        <v>1.0413926851582251</v>
      </c>
      <c r="S51">
        <v>1.1139433523068367</v>
      </c>
      <c r="T51">
        <v>1.3617278360175928</v>
      </c>
      <c r="U51" s="8">
        <v>1.4313637641589874</v>
      </c>
      <c r="W51" t="s">
        <v>7</v>
      </c>
      <c r="X51">
        <v>8</v>
      </c>
      <c r="Y51">
        <v>1.2800601486764047</v>
      </c>
      <c r="Z51">
        <v>0.16000751858455059</v>
      </c>
      <c r="AA51">
        <v>1.559582690694915E-2</v>
      </c>
    </row>
    <row r="52" spans="16:29" ht="15" thickBot="1" x14ac:dyDescent="0.4">
      <c r="Q52" s="7">
        <v>0.95424250943932487</v>
      </c>
      <c r="R52">
        <v>0.95424250943932487</v>
      </c>
      <c r="S52">
        <v>1.146128035678238</v>
      </c>
      <c r="T52">
        <v>1.3222192947339193</v>
      </c>
      <c r="U52" s="8">
        <v>1.8061799739838871</v>
      </c>
      <c r="W52" s="10" t="s">
        <v>8</v>
      </c>
      <c r="X52" s="10">
        <v>9</v>
      </c>
      <c r="Y52" s="10">
        <v>1.1730567298574617</v>
      </c>
      <c r="Z52" s="10">
        <v>0.13033963665082907</v>
      </c>
      <c r="AA52" s="10">
        <v>2.4604678834067337E-2</v>
      </c>
    </row>
    <row r="53" spans="16:29" x14ac:dyDescent="0.35">
      <c r="Q53" s="7">
        <v>0.69897000433601886</v>
      </c>
      <c r="R53">
        <v>1.3617278360175928</v>
      </c>
      <c r="S53">
        <v>1.3222192947339193</v>
      </c>
      <c r="T53">
        <v>1.505149978319906</v>
      </c>
      <c r="U53" s="8">
        <v>1.7323937598229686</v>
      </c>
    </row>
    <row r="54" spans="16:29" ht="15" thickBot="1" x14ac:dyDescent="0.4">
      <c r="Q54" s="7">
        <v>1.3424226808222062</v>
      </c>
      <c r="R54">
        <v>1.7075701760979363</v>
      </c>
      <c r="S54">
        <v>1.4623979978989561</v>
      </c>
      <c r="T54">
        <v>1.5314789170422551</v>
      </c>
      <c r="U54" s="8">
        <v>1.7558748556724915</v>
      </c>
      <c r="W54" t="s">
        <v>17</v>
      </c>
    </row>
    <row r="55" spans="16:29" x14ac:dyDescent="0.35">
      <c r="Q55" s="7">
        <v>1.0413926851582251</v>
      </c>
      <c r="R55">
        <v>1.7242758696007889</v>
      </c>
      <c r="S55">
        <v>1.0791812460476249</v>
      </c>
      <c r="U55" s="8">
        <v>1.8633228601204559</v>
      </c>
      <c r="W55" s="9" t="s">
        <v>19</v>
      </c>
      <c r="X55" s="9" t="s">
        <v>20</v>
      </c>
      <c r="Y55" s="9" t="s">
        <v>21</v>
      </c>
      <c r="Z55" s="9" t="s">
        <v>22</v>
      </c>
      <c r="AA55" s="9" t="s">
        <v>23</v>
      </c>
      <c r="AB55" s="9" t="s">
        <v>24</v>
      </c>
      <c r="AC55" s="9" t="s">
        <v>25</v>
      </c>
    </row>
    <row r="56" spans="16:29" x14ac:dyDescent="0.35">
      <c r="Q56" s="11">
        <v>1.0791812460476249</v>
      </c>
      <c r="R56" s="12">
        <v>1.7853298350107671</v>
      </c>
      <c r="S56" s="12">
        <v>1.6232492903979006</v>
      </c>
      <c r="T56" s="12"/>
      <c r="U56" s="13"/>
      <c r="W56" t="s">
        <v>27</v>
      </c>
      <c r="X56">
        <v>0.14821325994609247</v>
      </c>
      <c r="Y56">
        <v>4</v>
      </c>
      <c r="Z56">
        <v>3.7053314986523117E-2</v>
      </c>
      <c r="AA56">
        <v>1.5711095158778194</v>
      </c>
      <c r="AB56">
        <v>0.19969665090150207</v>
      </c>
      <c r="AC56">
        <v>2.5942633713457632</v>
      </c>
    </row>
    <row r="57" spans="16:29" x14ac:dyDescent="0.35">
      <c r="P57" t="s">
        <v>18</v>
      </c>
      <c r="Q57">
        <v>1.126932856248628</v>
      </c>
      <c r="R57">
        <v>1.4683168871433474</v>
      </c>
      <c r="S57">
        <v>1.2833536000657051</v>
      </c>
      <c r="T57">
        <v>1.5013046106163257</v>
      </c>
      <c r="U57">
        <v>1.7090678446611325</v>
      </c>
      <c r="W57" t="s">
        <v>29</v>
      </c>
      <c r="X57">
        <v>0.99053516874949354</v>
      </c>
      <c r="Y57">
        <v>42</v>
      </c>
      <c r="Z57">
        <v>2.3584170684511751E-2</v>
      </c>
    </row>
    <row r="58" spans="16:29" x14ac:dyDescent="0.35">
      <c r="P58" t="s">
        <v>26</v>
      </c>
      <c r="Q58">
        <v>0.22110092771964845</v>
      </c>
      <c r="R58">
        <v>0.33251317956717924</v>
      </c>
      <c r="S58">
        <v>0.26907508203739272</v>
      </c>
      <c r="T58">
        <v>0.21100960029668439</v>
      </c>
      <c r="U58">
        <v>0.20310562279716773</v>
      </c>
    </row>
    <row r="59" spans="16:29" ht="15" thickBot="1" x14ac:dyDescent="0.4">
      <c r="P59" t="s">
        <v>28</v>
      </c>
      <c r="Q59">
        <v>4.8885620238489205E-2</v>
      </c>
      <c r="R59">
        <v>0.11056501458587517</v>
      </c>
      <c r="S59">
        <v>7.2401399773429631E-2</v>
      </c>
      <c r="T59">
        <v>4.4525051417366512E-2</v>
      </c>
      <c r="U59">
        <v>4.1251894011825385E-2</v>
      </c>
      <c r="W59" s="10" t="s">
        <v>31</v>
      </c>
      <c r="X59" s="10">
        <v>1.138748428695586</v>
      </c>
      <c r="Y59" s="10">
        <v>46</v>
      </c>
      <c r="Z59" s="10"/>
      <c r="AA59" s="10"/>
      <c r="AB59" s="10"/>
      <c r="AC59" s="10"/>
    </row>
    <row r="60" spans="16:29" x14ac:dyDescent="0.35">
      <c r="P60" t="s">
        <v>30</v>
      </c>
      <c r="Q60">
        <v>1.0965622991772308</v>
      </c>
      <c r="R60">
        <v>1.5773641037200776</v>
      </c>
      <c r="S60">
        <v>1.263169638694922</v>
      </c>
      <c r="T60">
        <v>1.5183144476810806</v>
      </c>
      <c r="U60">
        <v>1.7558748556724915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Log Transform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2024-06-30T08:05:05Z</dcterms:created>
  <dcterms:modified xsi:type="dcterms:W3CDTF">2024-06-30T08:07:20Z</dcterms:modified>
</cp:coreProperties>
</file>