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" documentId="8_{706D2930-1F3D-4C32-A453-08DBDE4DF653}" xr6:coauthVersionLast="47" xr6:coauthVersionMax="47" xr10:uidLastSave="{494197A4-3785-40C6-B3D0-37603F0347D2}"/>
  <bookViews>
    <workbookView xWindow="-110" yWindow="-110" windowWidth="19420" windowHeight="10300" xr2:uid="{D4986678-184B-4420-8F5C-9E980657F419}"/>
  </bookViews>
  <sheets>
    <sheet name="Title" sheetId="6" r:id="rId1"/>
    <sheet name="ANOVA 1" sheetId="1" r:id="rId2"/>
    <sheet name="ANOVA 2" sheetId="2" r:id="rId3"/>
    <sheet name="ANOVA 3" sheetId="3" r:id="rId4"/>
    <sheet name="ANOVA 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 a="1"/>
  <c r="H26" i="4" s="1"/>
  <c r="G26" i="4" a="1"/>
  <c r="G26" i="4" s="1"/>
  <c r="I24" i="4" a="1"/>
  <c r="I24" i="4" s="1"/>
  <c r="H24" i="4" a="1"/>
  <c r="H24" i="4" s="1"/>
  <c r="G24" i="4" a="1"/>
  <c r="G24" i="4" s="1"/>
  <c r="K23" i="4" a="1"/>
  <c r="K23" i="4" s="1"/>
  <c r="I23" i="4" a="1"/>
  <c r="I23" i="4" s="1"/>
  <c r="H23" i="4" a="1"/>
  <c r="H23" i="4" s="1"/>
  <c r="G23" i="4" a="1"/>
  <c r="G23" i="4" s="1"/>
  <c r="N18" i="1" a="1"/>
  <c r="N18" i="1" s="1"/>
  <c r="N17" i="1" a="1"/>
  <c r="N17" i="1" s="1"/>
  <c r="Q16" i="4"/>
  <c r="O16" i="4"/>
  <c r="P16" i="4" s="1"/>
  <c r="R16" i="4" s="1"/>
  <c r="N16" i="4"/>
  <c r="Q15" i="4"/>
  <c r="O15" i="4"/>
  <c r="P15" i="4" s="1"/>
  <c r="R15" i="4" s="1"/>
  <c r="N15" i="4"/>
  <c r="Q14" i="4"/>
  <c r="P14" i="4"/>
  <c r="R14" i="4" s="1"/>
  <c r="O14" i="4"/>
  <c r="N14" i="4"/>
  <c r="Q13" i="4"/>
  <c r="O13" i="4"/>
  <c r="P13" i="4" s="1"/>
  <c r="N13" i="4"/>
  <c r="P8" i="4"/>
  <c r="O8" i="4"/>
  <c r="P7" i="4"/>
  <c r="Q7" i="4" s="1"/>
  <c r="O7" i="4"/>
  <c r="N7" i="4"/>
  <c r="P6" i="4"/>
  <c r="Q6" i="4" s="1"/>
  <c r="O6" i="4"/>
  <c r="N6" i="4"/>
  <c r="P5" i="4"/>
  <c r="Q5" i="4" s="1"/>
  <c r="O5" i="4"/>
  <c r="N5" i="4"/>
  <c r="P4" i="4"/>
  <c r="Q4" i="4" s="1"/>
  <c r="Q8" i="4" s="1"/>
  <c r="O4" i="4"/>
  <c r="N4" i="4"/>
  <c r="F12" i="3"/>
  <c r="E12" i="3"/>
  <c r="D12" i="3"/>
  <c r="C12" i="3"/>
  <c r="B12" i="3"/>
  <c r="N6" i="3"/>
  <c r="N5" i="3"/>
  <c r="N4" i="3"/>
  <c r="N7" i="3" s="1"/>
  <c r="O18" i="2"/>
  <c r="O17" i="2"/>
  <c r="Q13" i="2"/>
  <c r="R9" i="2"/>
  <c r="Q9" i="2"/>
  <c r="P9" i="2"/>
  <c r="Q8" i="2"/>
  <c r="P8" i="2"/>
  <c r="R8" i="2" s="1"/>
  <c r="Q7" i="2"/>
  <c r="P7" i="2"/>
  <c r="R7" i="2" s="1"/>
  <c r="Q6" i="2"/>
  <c r="P6" i="2"/>
  <c r="R6" i="2" s="1"/>
  <c r="R10" i="2" s="1"/>
  <c r="G15" i="1"/>
  <c r="F15" i="1"/>
  <c r="G13" i="1"/>
  <c r="G14" i="1" s="1"/>
  <c r="O10" i="1"/>
  <c r="J9" i="1"/>
  <c r="I9" i="1"/>
  <c r="H9" i="1"/>
  <c r="O9" i="1" s="1"/>
  <c r="P9" i="1" s="1"/>
  <c r="G9" i="1"/>
  <c r="F9" i="1"/>
  <c r="N9" i="1" s="1"/>
  <c r="J8" i="1"/>
  <c r="I8" i="1"/>
  <c r="H8" i="1"/>
  <c r="O8" i="1" s="1"/>
  <c r="P8" i="1" s="1"/>
  <c r="G8" i="1"/>
  <c r="F8" i="1"/>
  <c r="N8" i="1" s="1"/>
  <c r="O7" i="1"/>
  <c r="P7" i="1" s="1"/>
  <c r="N7" i="1"/>
  <c r="J7" i="1"/>
  <c r="F14" i="1" s="1"/>
  <c r="H14" i="1" s="1"/>
  <c r="I7" i="1"/>
  <c r="H7" i="1"/>
  <c r="G7" i="1"/>
  <c r="F7" i="1"/>
  <c r="J23" i="4" a="1"/>
  <c r="J23" i="4" l="1"/>
  <c r="P17" i="4"/>
  <c r="R13" i="4"/>
  <c r="R17" i="4" s="1"/>
  <c r="T17" i="4" s="1"/>
  <c r="P10" i="1"/>
  <c r="F13" i="1"/>
  <c r="H13" i="1" s="1"/>
  <c r="I13" i="1" s="1"/>
  <c r="J13" i="1" s="1"/>
  <c r="I10" i="3"/>
  <c r="I5" i="3"/>
  <c r="J5" i="3"/>
  <c r="H8" i="3"/>
  <c r="H11" i="3"/>
  <c r="I11" i="3"/>
  <c r="J8" i="3"/>
  <c r="C13" i="3"/>
  <c r="I4" i="3" s="1"/>
  <c r="I9" i="3"/>
  <c r="I7" i="3"/>
  <c r="H5" i="3"/>
  <c r="K7" i="3"/>
  <c r="K13" i="1"/>
  <c r="K5" i="3"/>
  <c r="D13" i="3"/>
  <c r="J11" i="3" s="1"/>
  <c r="H9" i="3"/>
  <c r="J4" i="3"/>
  <c r="J9" i="3"/>
  <c r="P10" i="2"/>
  <c r="T10" i="2" s="1"/>
  <c r="J7" i="3"/>
  <c r="J10" i="3"/>
  <c r="K10" i="3"/>
  <c r="I8" i="3"/>
  <c r="B13" i="3"/>
  <c r="H4" i="3"/>
  <c r="J6" i="3"/>
  <c r="E13" i="3"/>
  <c r="K8" i="3" s="1"/>
  <c r="H15" i="1"/>
  <c r="K4" i="3"/>
  <c r="H7" i="3"/>
  <c r="J12" i="3" l="1"/>
  <c r="N3" i="3"/>
  <c r="H12" i="3"/>
  <c r="K6" i="3"/>
  <c r="K12" i="3" s="1"/>
  <c r="K9" i="3"/>
  <c r="F13" i="3"/>
  <c r="H10" i="3"/>
  <c r="H6" i="3"/>
  <c r="K11" i="3"/>
  <c r="I6" i="3"/>
  <c r="I1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<sst xmlns="http://schemas.openxmlformats.org/spreadsheetml/2006/main" count="172" uniqueCount="66">
  <si>
    <t>One-way ANOVA</t>
  </si>
  <si>
    <t>Flavor 1</t>
  </si>
  <si>
    <t>Flavor 2</t>
  </si>
  <si>
    <t>Flavor 3</t>
  </si>
  <si>
    <t>ANOVA: Single Factor</t>
  </si>
  <si>
    <t>SS for Between Groups</t>
  </si>
  <si>
    <t>DESCRIPTION</t>
  </si>
  <si>
    <t>Groups</t>
  </si>
  <si>
    <t>Count</t>
  </si>
  <si>
    <t>Sum</t>
  </si>
  <si>
    <t>Mean</t>
  </si>
  <si>
    <t>Variance</t>
  </si>
  <si>
    <t>SS</t>
  </si>
  <si>
    <t>ANOVA</t>
  </si>
  <si>
    <t>Alpha</t>
  </si>
  <si>
    <t>Sources</t>
  </si>
  <si>
    <t>df</t>
  </si>
  <si>
    <t>MS</t>
  </si>
  <si>
    <t>F</t>
  </si>
  <si>
    <t>P value</t>
  </si>
  <si>
    <t xml:space="preserve"> F crit</t>
  </si>
  <si>
    <t>Between Groups</t>
  </si>
  <si>
    <t>Within Groups</t>
  </si>
  <si>
    <t>Total</t>
  </si>
  <si>
    <t>Using Real Statistics functions</t>
  </si>
  <si>
    <t>MSW</t>
  </si>
  <si>
    <t>Anova: Single Factor</t>
  </si>
  <si>
    <t>p-value</t>
  </si>
  <si>
    <t>SUMMARY</t>
  </si>
  <si>
    <t>Average</t>
  </si>
  <si>
    <t>Source of Variation</t>
  </si>
  <si>
    <t>P-value</t>
  </si>
  <si>
    <t>F crit</t>
  </si>
  <si>
    <t>Method 1</t>
  </si>
  <si>
    <t>Method 2</t>
  </si>
  <si>
    <t>Method 3</t>
  </si>
  <si>
    <t>Method 4</t>
  </si>
  <si>
    <t>MSW - alternative approach</t>
  </si>
  <si>
    <t>df ∙ Var</t>
  </si>
  <si>
    <t>SSB - alternative approach</t>
  </si>
  <si>
    <t>Effect size</t>
  </si>
  <si>
    <t>d</t>
  </si>
  <si>
    <r>
      <t>ω</t>
    </r>
    <r>
      <rPr>
        <vertAlign val="superscript"/>
        <sz val="11"/>
        <color theme="1"/>
        <rFont val="Calibri"/>
        <family val="2"/>
      </rPr>
      <t>2</t>
    </r>
  </si>
  <si>
    <t>Error terms</t>
  </si>
  <si>
    <r>
      <t>x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</si>
  <si>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x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</si>
  <si>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x</t>
    </r>
    <r>
      <rPr>
        <vertAlign val="subscript"/>
        <sz val="11"/>
        <color theme="1"/>
        <rFont val="Aptos Narrow"/>
        <family val="2"/>
        <scheme val="minor"/>
      </rPr>
      <t>3</t>
    </r>
  </si>
  <si>
    <r>
      <t>x</t>
    </r>
    <r>
      <rPr>
        <vertAlign val="subscript"/>
        <sz val="11"/>
        <color theme="1"/>
        <rFont val="Aptos Narrow"/>
        <family val="2"/>
        <scheme val="minor"/>
      </rPr>
      <t>4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</si>
  <si>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1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</si>
  <si>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2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</si>
  <si>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3</t>
    </r>
  </si>
  <si>
    <r>
      <t>e</t>
    </r>
    <r>
      <rPr>
        <vertAlign val="subscript"/>
        <sz val="11"/>
        <color theme="1"/>
        <rFont val="Aptos Narrow"/>
        <family val="2"/>
        <scheme val="minor"/>
      </rPr>
      <t>4</t>
    </r>
  </si>
  <si>
    <r>
      <t>Var(e</t>
    </r>
    <r>
      <rPr>
        <sz val="11"/>
        <color theme="1"/>
        <rFont val="Aptos Narrow"/>
        <family val="2"/>
        <scheme val="minor"/>
      </rPr>
      <t>)</t>
    </r>
  </si>
  <si>
    <r>
      <t>MS</t>
    </r>
    <r>
      <rPr>
        <vertAlign val="subscript"/>
        <sz val="11"/>
        <color theme="1"/>
        <rFont val="Aptos Narrow"/>
        <family val="2"/>
        <scheme val="minor"/>
      </rPr>
      <t>W</t>
    </r>
  </si>
  <si>
    <t>n</t>
  </si>
  <si>
    <t xml:space="preserve">k </t>
  </si>
  <si>
    <r>
      <t>(n-k)/(n-1) MS</t>
    </r>
    <r>
      <rPr>
        <vertAlign val="subscript"/>
        <sz val="11"/>
        <color theme="1"/>
        <rFont val="Aptos Narrow"/>
        <family val="2"/>
        <scheme val="minor"/>
      </rPr>
      <t>W</t>
    </r>
    <r>
      <rPr>
        <sz val="11"/>
        <color theme="1"/>
        <rFont val="Aptos Narrow"/>
        <family val="2"/>
        <scheme val="minor"/>
      </rPr>
      <t xml:space="preserve"> </t>
    </r>
  </si>
  <si>
    <t>x̄</t>
  </si>
  <si>
    <r>
      <t>x̄</t>
    </r>
    <r>
      <rPr>
        <i/>
        <vertAlign val="subscript"/>
        <sz val="11"/>
        <color theme="1"/>
        <rFont val="Aptos Narrow"/>
        <family val="2"/>
        <scheme val="minor"/>
      </rPr>
      <t>j</t>
    </r>
  </si>
  <si>
    <r>
      <t>a</t>
    </r>
    <r>
      <rPr>
        <i/>
        <vertAlign val="subscript"/>
        <sz val="11"/>
        <color theme="1"/>
        <rFont val="Aptos Narrow"/>
        <family val="2"/>
        <scheme val="minor"/>
      </rPr>
      <t>j</t>
    </r>
  </si>
  <si>
    <t>SS Between Groups</t>
  </si>
  <si>
    <t>MS Within Groups</t>
  </si>
  <si>
    <t>Real Statistics Using Excel</t>
  </si>
  <si>
    <t>Updated</t>
  </si>
  <si>
    <t>Copyright © 2013 - 2024 Charles Zaiontz</t>
  </si>
  <si>
    <t>Basic Concepts for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</si>
</sst>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0" fillId="0" borderId="2" xfId="0" applyBorder="1" applyAlignment="1">
      <alignment horizontal="right"/>
    </xf>
    <xf numFmtId="0" fontId="0" fillId="0" borderId="11" xfId="0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/>
    <xf numFmtId="15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3189-DAD9-40FC-B074-A3D7B0EA8F31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62</v>
      </c>
    </row>
    <row r="2" spans="1:2" x14ac:dyDescent="0.35">
      <c r="A2" t="s">
        <v>65</v>
      </c>
    </row>
    <row r="4" spans="1:2" x14ac:dyDescent="0.35">
      <c r="A4" t="s">
        <v>63</v>
      </c>
      <c r="B4" s="23">
        <v>45472</v>
      </c>
    </row>
    <row r="6" spans="1:2" x14ac:dyDescent="0.35">
      <c r="A6" s="24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7980-5A27-476A-91A8-7066A09A75C5}">
  <dimension ref="A1:P32"/>
  <sheetViews>
    <sheetView workbookViewId="0"/>
  </sheetViews>
  <sheetFormatPr defaultRowHeight="14.5" x14ac:dyDescent="0.35"/>
  <cols>
    <col min="5" max="5" width="15.26953125" customWidth="1"/>
  </cols>
  <sheetData>
    <row r="1" spans="1:16" x14ac:dyDescent="0.35">
      <c r="A1" s="1" t="s">
        <v>0</v>
      </c>
    </row>
    <row r="3" spans="1:16" x14ac:dyDescent="0.35">
      <c r="A3" s="2" t="s">
        <v>1</v>
      </c>
      <c r="B3" s="2" t="s">
        <v>2</v>
      </c>
      <c r="C3" s="2" t="s">
        <v>3</v>
      </c>
      <c r="E3" t="s">
        <v>4</v>
      </c>
    </row>
    <row r="4" spans="1:16" x14ac:dyDescent="0.35">
      <c r="A4" s="3">
        <v>13</v>
      </c>
      <c r="B4" s="3">
        <v>12</v>
      </c>
      <c r="C4" s="4">
        <v>7</v>
      </c>
      <c r="M4" t="s">
        <v>5</v>
      </c>
    </row>
    <row r="5" spans="1:16" ht="15" thickBot="1" x14ac:dyDescent="0.4">
      <c r="A5" s="4">
        <v>17</v>
      </c>
      <c r="B5" s="4">
        <v>8</v>
      </c>
      <c r="C5" s="4">
        <v>19</v>
      </c>
      <c r="E5" t="s">
        <v>6</v>
      </c>
    </row>
    <row r="6" spans="1:16" ht="15" thickTop="1" x14ac:dyDescent="0.35">
      <c r="A6" s="4">
        <v>19</v>
      </c>
      <c r="B6" s="4">
        <v>6</v>
      </c>
      <c r="C6" s="4">
        <v>15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M6" s="5" t="s">
        <v>7</v>
      </c>
      <c r="N6" s="5" t="s">
        <v>8</v>
      </c>
      <c r="O6" s="5" t="s">
        <v>10</v>
      </c>
      <c r="P6" s="5" t="s">
        <v>12</v>
      </c>
    </row>
    <row r="7" spans="1:16" x14ac:dyDescent="0.35">
      <c r="A7" s="4">
        <v>11</v>
      </c>
      <c r="B7" s="4">
        <v>16</v>
      </c>
      <c r="C7" s="4">
        <v>14</v>
      </c>
      <c r="E7" t="s">
        <v>1</v>
      </c>
      <c r="F7">
        <f>COUNT(A4:A13)</f>
        <v>10</v>
      </c>
      <c r="G7">
        <f>SUM(A4:A13)</f>
        <v>150</v>
      </c>
      <c r="H7">
        <f>AVERAGE(A4:A13)</f>
        <v>15</v>
      </c>
      <c r="I7">
        <f>VAR(A4:A13)</f>
        <v>13.333333333333334</v>
      </c>
      <c r="J7">
        <f>DEVSQ(A4:A13)</f>
        <v>120</v>
      </c>
      <c r="M7" t="s">
        <v>1</v>
      </c>
      <c r="N7">
        <f>F7</f>
        <v>10</v>
      </c>
      <c r="O7">
        <f>H7</f>
        <v>15</v>
      </c>
      <c r="P7">
        <f>(O7-$O$10)^2</f>
        <v>3.2400000000000024</v>
      </c>
    </row>
    <row r="8" spans="1:16" x14ac:dyDescent="0.35">
      <c r="A8" s="4">
        <v>20</v>
      </c>
      <c r="B8" s="4">
        <v>12</v>
      </c>
      <c r="C8" s="4">
        <v>10</v>
      </c>
      <c r="E8" t="s">
        <v>2</v>
      </c>
      <c r="F8">
        <f>COUNT(B4:B13)</f>
        <v>10</v>
      </c>
      <c r="G8">
        <f>SUM(B4:B13)</f>
        <v>111</v>
      </c>
      <c r="H8">
        <f>AVERAGE(B4:B13)</f>
        <v>11.1</v>
      </c>
      <c r="I8">
        <f>VAR(B4:B13)</f>
        <v>18.766666666666676</v>
      </c>
      <c r="J8">
        <f>DEVSQ(B4:B13)</f>
        <v>168.89999999999998</v>
      </c>
      <c r="M8" t="s">
        <v>2</v>
      </c>
      <c r="N8">
        <f>F8</f>
        <v>10</v>
      </c>
      <c r="O8">
        <f>H8</f>
        <v>11.1</v>
      </c>
      <c r="P8">
        <f>(O8-$O$10)^2</f>
        <v>4.4099999999999984</v>
      </c>
    </row>
    <row r="9" spans="1:16" x14ac:dyDescent="0.35">
      <c r="A9" s="4">
        <v>15</v>
      </c>
      <c r="B9" s="4">
        <v>14</v>
      </c>
      <c r="C9" s="4">
        <v>16</v>
      </c>
      <c r="E9" t="s">
        <v>3</v>
      </c>
      <c r="F9">
        <f>COUNT(C4:C13)</f>
        <v>10</v>
      </c>
      <c r="G9">
        <f>SUM(C4:C13)</f>
        <v>135</v>
      </c>
      <c r="H9">
        <f>AVERAGE(C4:C13)</f>
        <v>13.5</v>
      </c>
      <c r="I9">
        <f>VAR(C4:C13)</f>
        <v>14.055555555555555</v>
      </c>
      <c r="J9">
        <f>DEVSQ(C4:C13)</f>
        <v>126.5</v>
      </c>
      <c r="M9" s="6" t="s">
        <v>3</v>
      </c>
      <c r="N9" s="6">
        <f>F9</f>
        <v>10</v>
      </c>
      <c r="O9" s="6">
        <f>H9</f>
        <v>13.5</v>
      </c>
      <c r="P9" s="6">
        <f>(O9-$O$10)^2</f>
        <v>9.0000000000000427E-2</v>
      </c>
    </row>
    <row r="10" spans="1:16" x14ac:dyDescent="0.35">
      <c r="A10" s="4">
        <v>18</v>
      </c>
      <c r="B10" s="4">
        <v>10</v>
      </c>
      <c r="C10" s="4">
        <v>18</v>
      </c>
      <c r="E10" s="7"/>
      <c r="F10" s="7"/>
      <c r="G10" s="7"/>
      <c r="H10" s="7"/>
      <c r="I10" s="7"/>
      <c r="J10" s="7"/>
      <c r="O10">
        <f>AVERAGE(A4:C13)</f>
        <v>13.2</v>
      </c>
      <c r="P10">
        <f>SUMPRODUCT(N7:N9,P7:P9)</f>
        <v>77.400000000000006</v>
      </c>
    </row>
    <row r="11" spans="1:16" ht="15" thickBot="1" x14ac:dyDescent="0.4">
      <c r="A11" s="4">
        <v>9</v>
      </c>
      <c r="B11" s="4">
        <v>18</v>
      </c>
      <c r="C11" s="4">
        <v>11</v>
      </c>
      <c r="E11" t="s">
        <v>13</v>
      </c>
      <c r="H11" t="s">
        <v>14</v>
      </c>
      <c r="I11">
        <v>0.05</v>
      </c>
    </row>
    <row r="12" spans="1:16" ht="15" thickTop="1" x14ac:dyDescent="0.35">
      <c r="A12" s="4">
        <v>12</v>
      </c>
      <c r="B12" s="4">
        <v>4</v>
      </c>
      <c r="C12" s="4">
        <v>14</v>
      </c>
      <c r="E12" s="5" t="s">
        <v>15</v>
      </c>
      <c r="F12" s="5" t="s">
        <v>12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</row>
    <row r="13" spans="1:16" x14ac:dyDescent="0.35">
      <c r="A13" s="8">
        <v>16</v>
      </c>
      <c r="B13" s="8">
        <v>11</v>
      </c>
      <c r="C13" s="8">
        <v>11</v>
      </c>
      <c r="E13" t="s">
        <v>21</v>
      </c>
      <c r="F13">
        <f>F15-F14</f>
        <v>77.400000000000091</v>
      </c>
      <c r="G13">
        <f>COUNTA(E7:E9)-1</f>
        <v>2</v>
      </c>
      <c r="H13">
        <f>F13/G13</f>
        <v>38.700000000000045</v>
      </c>
      <c r="I13">
        <f>H13/H14</f>
        <v>2.5154068367838258</v>
      </c>
      <c r="J13">
        <f>FDIST(I13,G13,G14)</f>
        <v>9.9596300316961456E-2</v>
      </c>
      <c r="K13">
        <f>FINV(I11,G13,G14)</f>
        <v>3.3541308285291991</v>
      </c>
    </row>
    <row r="14" spans="1:16" x14ac:dyDescent="0.35">
      <c r="E14" t="s">
        <v>22</v>
      </c>
      <c r="F14">
        <f>SUM(J7:J9)</f>
        <v>415.4</v>
      </c>
      <c r="G14">
        <f>G15-G13</f>
        <v>27</v>
      </c>
      <c r="H14">
        <f>F14/G14</f>
        <v>15.385185185185184</v>
      </c>
    </row>
    <row r="15" spans="1:16" x14ac:dyDescent="0.35">
      <c r="E15" s="6" t="s">
        <v>23</v>
      </c>
      <c r="F15" s="6">
        <f>DEVSQ(A4:C13)</f>
        <v>492.80000000000007</v>
      </c>
      <c r="G15" s="6">
        <f>COUNT(A4:C13)-1</f>
        <v>29</v>
      </c>
      <c r="H15" s="6">
        <f>F15/G15</f>
        <v>16.993103448275864</v>
      </c>
      <c r="I15" s="6"/>
      <c r="J15" s="6"/>
      <c r="K15" s="6"/>
      <c r="M15" t="s">
        <v>24</v>
      </c>
    </row>
    <row r="17" spans="5:14" x14ac:dyDescent="0.35">
      <c r="M17" t="s">
        <v>25</v>
      </c>
      <c r="N17" s="9" t="e" cm="1">
        <f t="array" aca="1" ref="N17" ca="1">MSW(A4:C13)</f>
        <v>#NAME?</v>
      </c>
    </row>
    <row r="18" spans="5:14" x14ac:dyDescent="0.35">
      <c r="E18" t="s">
        <v>26</v>
      </c>
      <c r="M18" t="s">
        <v>27</v>
      </c>
      <c r="N18" s="10" t="e" cm="1">
        <f t="array" aca="1" ref="N18" ca="1">ATEST(A4:C13)</f>
        <v>#NAME?</v>
      </c>
    </row>
    <row r="20" spans="5:14" ht="15" thickBot="1" x14ac:dyDescent="0.4">
      <c r="E20" t="s">
        <v>28</v>
      </c>
    </row>
    <row r="21" spans="5:14" x14ac:dyDescent="0.35">
      <c r="E21" s="11" t="s">
        <v>7</v>
      </c>
      <c r="F21" s="11" t="s">
        <v>8</v>
      </c>
      <c r="G21" s="11" t="s">
        <v>9</v>
      </c>
      <c r="H21" s="11" t="s">
        <v>29</v>
      </c>
      <c r="I21" s="11" t="s">
        <v>11</v>
      </c>
    </row>
    <row r="22" spans="5:14" x14ac:dyDescent="0.35">
      <c r="E22" t="s">
        <v>1</v>
      </c>
      <c r="F22">
        <v>10</v>
      </c>
      <c r="G22">
        <v>150</v>
      </c>
      <c r="H22">
        <v>15</v>
      </c>
      <c r="I22">
        <v>13.333333333333334</v>
      </c>
    </row>
    <row r="23" spans="5:14" x14ac:dyDescent="0.35">
      <c r="E23" t="s">
        <v>2</v>
      </c>
      <c r="F23">
        <v>10</v>
      </c>
      <c r="G23">
        <v>111</v>
      </c>
      <c r="H23">
        <v>11.1</v>
      </c>
      <c r="I23">
        <v>18.766666666666676</v>
      </c>
    </row>
    <row r="24" spans="5:14" ht="15" thickBot="1" x14ac:dyDescent="0.4">
      <c r="E24" s="12" t="s">
        <v>3</v>
      </c>
      <c r="F24" s="12">
        <v>10</v>
      </c>
      <c r="G24" s="12">
        <v>135</v>
      </c>
      <c r="H24" s="12">
        <v>13.5</v>
      </c>
      <c r="I24" s="12">
        <v>14.055555555555555</v>
      </c>
    </row>
    <row r="27" spans="5:14" ht="15" thickBot="1" x14ac:dyDescent="0.4">
      <c r="E27" t="s">
        <v>13</v>
      </c>
    </row>
    <row r="28" spans="5:14" x14ac:dyDescent="0.35">
      <c r="E28" s="11" t="s">
        <v>30</v>
      </c>
      <c r="F28" s="11" t="s">
        <v>12</v>
      </c>
      <c r="G28" s="11" t="s">
        <v>16</v>
      </c>
      <c r="H28" s="11" t="s">
        <v>17</v>
      </c>
      <c r="I28" s="11" t="s">
        <v>18</v>
      </c>
      <c r="J28" s="11" t="s">
        <v>31</v>
      </c>
      <c r="K28" s="11" t="s">
        <v>32</v>
      </c>
    </row>
    <row r="29" spans="5:14" x14ac:dyDescent="0.35">
      <c r="E29" t="s">
        <v>21</v>
      </c>
      <c r="F29">
        <v>77.400000000000091</v>
      </c>
      <c r="G29">
        <v>2</v>
      </c>
      <c r="H29">
        <v>38.700000000000045</v>
      </c>
      <c r="I29">
        <v>2.5154068367838258</v>
      </c>
      <c r="J29">
        <v>9.9596300316961456E-2</v>
      </c>
      <c r="K29">
        <v>3.3541308285291991</v>
      </c>
    </row>
    <row r="30" spans="5:14" x14ac:dyDescent="0.35">
      <c r="E30" t="s">
        <v>22</v>
      </c>
      <c r="F30">
        <v>415.4</v>
      </c>
      <c r="G30">
        <v>27</v>
      </c>
      <c r="H30">
        <v>15.385185185185184</v>
      </c>
    </row>
    <row r="32" spans="5:14" ht="15" thickBot="1" x14ac:dyDescent="0.4">
      <c r="E32" s="12" t="s">
        <v>23</v>
      </c>
      <c r="F32" s="12">
        <v>492.80000000000007</v>
      </c>
      <c r="G32" s="12">
        <v>29</v>
      </c>
      <c r="H32" s="12"/>
      <c r="I32" s="12"/>
      <c r="J32" s="12"/>
      <c r="K3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1ABB-59B8-4954-B9F0-08FC31969F55}">
  <dimension ref="A1:T35"/>
  <sheetViews>
    <sheetView workbookViewId="0"/>
  </sheetViews>
  <sheetFormatPr defaultRowHeight="14.5" x14ac:dyDescent="0.35"/>
  <cols>
    <col min="5" max="5" width="4.54296875" customWidth="1"/>
    <col min="6" max="6" width="16.81640625" customWidth="1"/>
    <col min="7" max="7" width="8" customWidth="1"/>
    <col min="8" max="8" width="7.453125" customWidth="1"/>
    <col min="9" max="9" width="8.26953125" customWidth="1"/>
    <col min="11" max="12" width="8.26953125" customWidth="1"/>
    <col min="19" max="19" width="5.1796875" customWidth="1"/>
  </cols>
  <sheetData>
    <row r="1" spans="1:20" x14ac:dyDescent="0.35">
      <c r="A1" s="1" t="s">
        <v>0</v>
      </c>
    </row>
    <row r="3" spans="1:20" x14ac:dyDescent="0.35">
      <c r="A3" s="3" t="s">
        <v>33</v>
      </c>
      <c r="B3" s="3" t="s">
        <v>34</v>
      </c>
      <c r="C3" s="3" t="s">
        <v>35</v>
      </c>
      <c r="D3" s="3" t="s">
        <v>36</v>
      </c>
      <c r="F3" t="s">
        <v>26</v>
      </c>
      <c r="N3" t="s">
        <v>37</v>
      </c>
    </row>
    <row r="4" spans="1:20" ht="15" thickBot="1" x14ac:dyDescent="0.4">
      <c r="A4" s="3">
        <v>51</v>
      </c>
      <c r="B4" s="3">
        <v>82</v>
      </c>
      <c r="C4" s="3">
        <v>79</v>
      </c>
      <c r="D4" s="3">
        <v>85</v>
      </c>
    </row>
    <row r="5" spans="1:20" ht="15" thickBot="1" x14ac:dyDescent="0.4">
      <c r="A5" s="4">
        <v>87</v>
      </c>
      <c r="B5" s="4">
        <v>91</v>
      </c>
      <c r="C5" s="4">
        <v>84</v>
      </c>
      <c r="D5" s="4">
        <v>80</v>
      </c>
      <c r="F5" t="s">
        <v>28</v>
      </c>
      <c r="N5" s="11" t="s">
        <v>7</v>
      </c>
      <c r="O5" s="11" t="s">
        <v>8</v>
      </c>
      <c r="P5" s="11" t="s">
        <v>16</v>
      </c>
      <c r="Q5" s="11" t="s">
        <v>11</v>
      </c>
      <c r="R5" s="11" t="s">
        <v>38</v>
      </c>
    </row>
    <row r="6" spans="1:20" x14ac:dyDescent="0.35">
      <c r="A6" s="4">
        <v>50</v>
      </c>
      <c r="B6" s="4">
        <v>92</v>
      </c>
      <c r="C6" s="4">
        <v>74</v>
      </c>
      <c r="D6" s="4">
        <v>65</v>
      </c>
      <c r="F6" s="11" t="s">
        <v>7</v>
      </c>
      <c r="G6" s="11" t="s">
        <v>8</v>
      </c>
      <c r="H6" s="11" t="s">
        <v>9</v>
      </c>
      <c r="I6" s="11" t="s">
        <v>29</v>
      </c>
      <c r="J6" s="11" t="s">
        <v>11</v>
      </c>
      <c r="N6" t="s">
        <v>33</v>
      </c>
      <c r="O6">
        <v>8</v>
      </c>
      <c r="P6">
        <f>O6-1</f>
        <v>7</v>
      </c>
      <c r="Q6">
        <f>J7</f>
        <v>214.26785714285714</v>
      </c>
      <c r="R6">
        <f>P6*Q6</f>
        <v>1499.875</v>
      </c>
    </row>
    <row r="7" spans="1:20" x14ac:dyDescent="0.35">
      <c r="A7" s="4">
        <v>48</v>
      </c>
      <c r="B7" s="4">
        <v>80</v>
      </c>
      <c r="C7" s="4">
        <v>98</v>
      </c>
      <c r="D7" s="4">
        <v>71</v>
      </c>
      <c r="F7" t="s">
        <v>33</v>
      </c>
      <c r="G7">
        <v>8</v>
      </c>
      <c r="H7">
        <v>483</v>
      </c>
      <c r="I7">
        <v>60.375</v>
      </c>
      <c r="J7">
        <v>214.26785714285714</v>
      </c>
      <c r="N7" t="s">
        <v>34</v>
      </c>
      <c r="O7">
        <v>8</v>
      </c>
      <c r="P7">
        <f>O7-1</f>
        <v>7</v>
      </c>
      <c r="Q7">
        <f>J8</f>
        <v>157.55357142857142</v>
      </c>
      <c r="R7">
        <f>P7*Q7</f>
        <v>1102.875</v>
      </c>
    </row>
    <row r="8" spans="1:20" x14ac:dyDescent="0.35">
      <c r="A8" s="4">
        <v>79</v>
      </c>
      <c r="B8" s="4">
        <v>52</v>
      </c>
      <c r="C8" s="4">
        <v>63</v>
      </c>
      <c r="D8" s="4">
        <v>67</v>
      </c>
      <c r="F8" t="s">
        <v>34</v>
      </c>
      <c r="G8">
        <v>8</v>
      </c>
      <c r="H8">
        <v>623</v>
      </c>
      <c r="I8">
        <v>77.875</v>
      </c>
      <c r="J8">
        <v>157.55357142857142</v>
      </c>
      <c r="N8" t="s">
        <v>35</v>
      </c>
      <c r="O8">
        <v>8</v>
      </c>
      <c r="P8">
        <f>O8-1</f>
        <v>7</v>
      </c>
      <c r="Q8">
        <f>J9</f>
        <v>164.57142857142858</v>
      </c>
      <c r="R8">
        <f>P8*Q8</f>
        <v>1152</v>
      </c>
    </row>
    <row r="9" spans="1:20" ht="15" thickBot="1" x14ac:dyDescent="0.4">
      <c r="A9" s="4">
        <v>61</v>
      </c>
      <c r="B9" s="4">
        <v>79</v>
      </c>
      <c r="C9" s="4">
        <v>83</v>
      </c>
      <c r="D9" s="4">
        <v>51</v>
      </c>
      <c r="F9" t="s">
        <v>35</v>
      </c>
      <c r="G9">
        <v>8</v>
      </c>
      <c r="H9">
        <v>624</v>
      </c>
      <c r="I9">
        <v>78</v>
      </c>
      <c r="J9">
        <v>164.57142857142858</v>
      </c>
      <c r="N9" s="12" t="s">
        <v>36</v>
      </c>
      <c r="O9" s="12">
        <v>8</v>
      </c>
      <c r="P9" s="12">
        <f>O9-1</f>
        <v>7</v>
      </c>
      <c r="Q9" s="12">
        <f>J10</f>
        <v>181.55357142857142</v>
      </c>
      <c r="R9" s="12">
        <f>P9*Q9</f>
        <v>1270.875</v>
      </c>
      <c r="T9" s="4" t="s">
        <v>25</v>
      </c>
    </row>
    <row r="10" spans="1:20" ht="15" thickBot="1" x14ac:dyDescent="0.4">
      <c r="A10" s="4">
        <v>53</v>
      </c>
      <c r="B10" s="4">
        <v>73</v>
      </c>
      <c r="C10" s="4">
        <v>85</v>
      </c>
      <c r="D10" s="4">
        <v>63</v>
      </c>
      <c r="F10" s="12" t="s">
        <v>36</v>
      </c>
      <c r="G10" s="12">
        <v>8</v>
      </c>
      <c r="H10" s="12">
        <v>575</v>
      </c>
      <c r="I10" s="12">
        <v>71.875</v>
      </c>
      <c r="J10" s="12">
        <v>181.55357142857142</v>
      </c>
      <c r="P10">
        <f>SUM(P6:P9)</f>
        <v>28</v>
      </c>
      <c r="R10">
        <f>SUM(R5:R9)</f>
        <v>5025.625</v>
      </c>
      <c r="T10" s="13">
        <f>R10/P10</f>
        <v>179.48660714285714</v>
      </c>
    </row>
    <row r="11" spans="1:20" x14ac:dyDescent="0.35">
      <c r="A11" s="8">
        <v>54</v>
      </c>
      <c r="B11" s="8">
        <v>74</v>
      </c>
      <c r="C11" s="8">
        <v>58</v>
      </c>
      <c r="D11" s="8">
        <v>93</v>
      </c>
    </row>
    <row r="12" spans="1:20" x14ac:dyDescent="0.35">
      <c r="A12" s="4"/>
      <c r="B12" s="4"/>
      <c r="C12" s="4"/>
      <c r="D12" s="4"/>
    </row>
    <row r="13" spans="1:20" ht="15" thickBot="1" x14ac:dyDescent="0.4">
      <c r="A13" s="4"/>
      <c r="B13" s="4"/>
      <c r="F13" t="s">
        <v>13</v>
      </c>
      <c r="N13" t="s">
        <v>39</v>
      </c>
      <c r="Q13" s="14">
        <f>DEVSQ(H7:H10)/G7</f>
        <v>1645.34375</v>
      </c>
    </row>
    <row r="14" spans="1:20" x14ac:dyDescent="0.35">
      <c r="A14" s="4"/>
      <c r="B14" s="4"/>
      <c r="F14" s="11" t="s">
        <v>30</v>
      </c>
      <c r="G14" s="11" t="s">
        <v>12</v>
      </c>
      <c r="H14" s="11" t="s">
        <v>16</v>
      </c>
      <c r="I14" s="11" t="s">
        <v>17</v>
      </c>
      <c r="J14" s="11" t="s">
        <v>18</v>
      </c>
      <c r="K14" s="11" t="s">
        <v>31</v>
      </c>
      <c r="L14" s="11" t="s">
        <v>32</v>
      </c>
    </row>
    <row r="15" spans="1:20" x14ac:dyDescent="0.35">
      <c r="A15" s="4"/>
      <c r="B15" s="4"/>
      <c r="F15" t="s">
        <v>21</v>
      </c>
      <c r="G15">
        <v>1645.34375</v>
      </c>
      <c r="H15">
        <v>3</v>
      </c>
      <c r="I15">
        <v>548.44791666666663</v>
      </c>
      <c r="J15">
        <v>3.0556481366330885</v>
      </c>
      <c r="K15">
        <v>4.4662597948147184E-2</v>
      </c>
      <c r="L15">
        <v>2.9466852660172647</v>
      </c>
      <c r="N15" t="s">
        <v>40</v>
      </c>
    </row>
    <row r="16" spans="1:20" x14ac:dyDescent="0.35">
      <c r="A16" s="4"/>
      <c r="B16" s="4"/>
      <c r="F16" t="s">
        <v>22</v>
      </c>
      <c r="G16">
        <v>5025.625</v>
      </c>
      <c r="H16">
        <v>28</v>
      </c>
      <c r="I16">
        <v>179.48660714285714</v>
      </c>
    </row>
    <row r="17" spans="1:15" x14ac:dyDescent="0.35">
      <c r="A17" s="4"/>
      <c r="B17" s="4"/>
      <c r="N17" t="s">
        <v>41</v>
      </c>
      <c r="O17" s="9">
        <f>SQRT(DEVSQ(I7:I10)/(H15*I16))</f>
        <v>0.61802590324284634</v>
      </c>
    </row>
    <row r="18" spans="1:15" ht="17" thickBot="1" x14ac:dyDescent="0.4">
      <c r="A18" s="4"/>
      <c r="B18" s="4"/>
      <c r="F18" s="12" t="s">
        <v>23</v>
      </c>
      <c r="G18" s="12">
        <v>6670.96875</v>
      </c>
      <c r="H18" s="12">
        <v>31</v>
      </c>
      <c r="I18" s="12"/>
      <c r="J18" s="12"/>
      <c r="K18" s="12"/>
      <c r="L18" s="12"/>
      <c r="N18" s="15" t="s">
        <v>42</v>
      </c>
      <c r="O18" s="10">
        <f>(G18-H18*I16)/(G18+I16)</f>
        <v>0.16157815369416265</v>
      </c>
    </row>
    <row r="19" spans="1:15" x14ac:dyDescent="0.35">
      <c r="A19" s="4"/>
      <c r="B19" s="4"/>
    </row>
    <row r="20" spans="1:15" x14ac:dyDescent="0.35">
      <c r="A20" s="4"/>
      <c r="B20" s="4"/>
    </row>
    <row r="21" spans="1:15" x14ac:dyDescent="0.35">
      <c r="A21" s="4"/>
      <c r="B21" s="4"/>
    </row>
    <row r="22" spans="1:15" x14ac:dyDescent="0.35">
      <c r="A22" s="4"/>
      <c r="B22" s="4"/>
    </row>
    <row r="23" spans="1:15" x14ac:dyDescent="0.35">
      <c r="A23" s="4"/>
      <c r="B23" s="4"/>
    </row>
    <row r="24" spans="1:15" x14ac:dyDescent="0.35">
      <c r="A24" s="4"/>
      <c r="B24" s="4"/>
    </row>
    <row r="25" spans="1:15" x14ac:dyDescent="0.35">
      <c r="A25" s="4"/>
      <c r="B25" s="4"/>
    </row>
    <row r="26" spans="1:15" x14ac:dyDescent="0.35">
      <c r="A26" s="4"/>
      <c r="B26" s="4"/>
    </row>
    <row r="27" spans="1:15" x14ac:dyDescent="0.35">
      <c r="A27" s="4"/>
      <c r="B27" s="4"/>
    </row>
    <row r="28" spans="1:15" x14ac:dyDescent="0.35">
      <c r="A28" s="4"/>
      <c r="B28" s="4"/>
    </row>
    <row r="29" spans="1:15" x14ac:dyDescent="0.35">
      <c r="A29" s="4"/>
      <c r="B29" s="4"/>
    </row>
    <row r="30" spans="1:15" x14ac:dyDescent="0.35">
      <c r="A30" s="4"/>
      <c r="B30" s="4"/>
    </row>
    <row r="31" spans="1:15" x14ac:dyDescent="0.35">
      <c r="A31" s="4"/>
      <c r="B31" s="4"/>
    </row>
    <row r="32" spans="1:15" x14ac:dyDescent="0.35">
      <c r="A32" s="4"/>
      <c r="B32" s="4"/>
    </row>
    <row r="33" spans="1:2" x14ac:dyDescent="0.35">
      <c r="A33" s="4"/>
      <c r="B33" s="4"/>
    </row>
    <row r="34" spans="1:2" x14ac:dyDescent="0.35">
      <c r="A34" s="4"/>
      <c r="B34" s="4"/>
    </row>
    <row r="35" spans="1:2" x14ac:dyDescent="0.35">
      <c r="A35" s="4"/>
      <c r="B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C72E-EE8A-4C0B-991E-35993FE12248}">
  <dimension ref="A1:O26"/>
  <sheetViews>
    <sheetView workbookViewId="0"/>
  </sheetViews>
  <sheetFormatPr defaultRowHeight="14.5" x14ac:dyDescent="0.35"/>
  <cols>
    <col min="1" max="1" width="6.26953125" customWidth="1"/>
    <col min="7" max="7" width="7.54296875" customWidth="1"/>
    <col min="13" max="13" width="15" customWidth="1"/>
    <col min="16" max="16" width="15.26953125" customWidth="1"/>
  </cols>
  <sheetData>
    <row r="1" spans="1:14" x14ac:dyDescent="0.35">
      <c r="A1" s="1" t="s">
        <v>43</v>
      </c>
    </row>
    <row r="3" spans="1:14" ht="16.5" x14ac:dyDescent="0.45">
      <c r="B3" s="3" t="s">
        <v>44</v>
      </c>
      <c r="C3" s="3" t="s">
        <v>45</v>
      </c>
      <c r="D3" s="3" t="s">
        <v>46</v>
      </c>
      <c r="E3" s="3" t="s">
        <v>47</v>
      </c>
      <c r="H3" s="3" t="s">
        <v>48</v>
      </c>
      <c r="I3" s="3" t="s">
        <v>49</v>
      </c>
      <c r="J3" s="3" t="s">
        <v>50</v>
      </c>
      <c r="K3" s="3" t="s">
        <v>51</v>
      </c>
      <c r="M3" t="s">
        <v>52</v>
      </c>
      <c r="N3" s="9">
        <f>VAR(H4:K11)</f>
        <v>162.11693548387098</v>
      </c>
    </row>
    <row r="4" spans="1:14" ht="16.5" x14ac:dyDescent="0.45">
      <c r="B4" s="3">
        <v>51</v>
      </c>
      <c r="C4" s="3">
        <v>82</v>
      </c>
      <c r="D4" s="3">
        <v>79</v>
      </c>
      <c r="E4" s="3">
        <v>85</v>
      </c>
      <c r="H4" s="16">
        <f>B4-$F$12-B$13</f>
        <v>-9.375</v>
      </c>
      <c r="I4" s="16">
        <f>C4-$F$12-C$13</f>
        <v>4.125</v>
      </c>
      <c r="J4" s="16">
        <f>D4-$F$12-D$13</f>
        <v>1</v>
      </c>
      <c r="K4" s="16">
        <f>E4-$F$12-E$13</f>
        <v>13.125</v>
      </c>
      <c r="M4" t="s">
        <v>53</v>
      </c>
      <c r="N4" s="17">
        <f>'ANOVA 2'!I16</f>
        <v>179.48660714285714</v>
      </c>
    </row>
    <row r="5" spans="1:14" x14ac:dyDescent="0.35">
      <c r="B5" s="4">
        <v>87</v>
      </c>
      <c r="C5" s="4">
        <v>91</v>
      </c>
      <c r="D5" s="4">
        <v>84</v>
      </c>
      <c r="E5" s="4">
        <v>80</v>
      </c>
      <c r="H5" s="18">
        <f t="shared" ref="H5:K11" si="0">B5-$F$12-B$13</f>
        <v>26.625</v>
      </c>
      <c r="I5" s="18">
        <f t="shared" si="0"/>
        <v>13.125</v>
      </c>
      <c r="J5" s="18">
        <f t="shared" si="0"/>
        <v>6</v>
      </c>
      <c r="K5" s="18">
        <f t="shared" si="0"/>
        <v>8.125</v>
      </c>
      <c r="M5" t="s">
        <v>54</v>
      </c>
      <c r="N5" s="17">
        <f>COUNT(B4:E11)</f>
        <v>32</v>
      </c>
    </row>
    <row r="6" spans="1:14" x14ac:dyDescent="0.35">
      <c r="B6" s="4">
        <v>50</v>
      </c>
      <c r="C6" s="4">
        <v>92</v>
      </c>
      <c r="D6" s="4">
        <v>74</v>
      </c>
      <c r="E6" s="4">
        <v>65</v>
      </c>
      <c r="H6" s="18">
        <f t="shared" si="0"/>
        <v>-10.375</v>
      </c>
      <c r="I6" s="18">
        <f t="shared" si="0"/>
        <v>14.125</v>
      </c>
      <c r="J6" s="18">
        <f t="shared" si="0"/>
        <v>-4</v>
      </c>
      <c r="K6" s="18">
        <f t="shared" si="0"/>
        <v>-6.875</v>
      </c>
      <c r="M6" t="s">
        <v>55</v>
      </c>
      <c r="N6" s="17">
        <f>COUNT(B4:E4)</f>
        <v>4</v>
      </c>
    </row>
    <row r="7" spans="1:14" ht="16.5" x14ac:dyDescent="0.45">
      <c r="B7" s="4">
        <v>48</v>
      </c>
      <c r="C7" s="4">
        <v>80</v>
      </c>
      <c r="D7" s="4">
        <v>98</v>
      </c>
      <c r="E7" s="4">
        <v>71</v>
      </c>
      <c r="H7" s="18">
        <f t="shared" si="0"/>
        <v>-12.375</v>
      </c>
      <c r="I7" s="18">
        <f t="shared" si="0"/>
        <v>2.125</v>
      </c>
      <c r="J7" s="18">
        <f t="shared" si="0"/>
        <v>20</v>
      </c>
      <c r="K7" s="18">
        <f t="shared" si="0"/>
        <v>-0.875</v>
      </c>
      <c r="M7" t="s">
        <v>56</v>
      </c>
      <c r="N7" s="10">
        <f>(N5-N6)/(N5-1)*N4</f>
        <v>162.11693548387095</v>
      </c>
    </row>
    <row r="8" spans="1:14" x14ac:dyDescent="0.35">
      <c r="B8" s="4">
        <v>79</v>
      </c>
      <c r="C8" s="4">
        <v>52</v>
      </c>
      <c r="D8" s="4">
        <v>63</v>
      </c>
      <c r="E8" s="4">
        <v>67</v>
      </c>
      <c r="H8" s="18">
        <f t="shared" si="0"/>
        <v>18.625</v>
      </c>
      <c r="I8" s="18">
        <f t="shared" si="0"/>
        <v>-25.875</v>
      </c>
      <c r="J8" s="18">
        <f t="shared" si="0"/>
        <v>-15</v>
      </c>
      <c r="K8" s="18">
        <f t="shared" si="0"/>
        <v>-4.875</v>
      </c>
    </row>
    <row r="9" spans="1:14" x14ac:dyDescent="0.35">
      <c r="B9" s="4">
        <v>61</v>
      </c>
      <c r="C9" s="4">
        <v>79</v>
      </c>
      <c r="D9" s="4">
        <v>83</v>
      </c>
      <c r="E9" s="4">
        <v>51</v>
      </c>
      <c r="H9" s="18">
        <f t="shared" si="0"/>
        <v>0.625</v>
      </c>
      <c r="I9" s="18">
        <f t="shared" si="0"/>
        <v>1.125</v>
      </c>
      <c r="J9" s="18">
        <f t="shared" si="0"/>
        <v>5</v>
      </c>
      <c r="K9" s="18">
        <f t="shared" si="0"/>
        <v>-20.875</v>
      </c>
    </row>
    <row r="10" spans="1:14" x14ac:dyDescent="0.35">
      <c r="B10" s="4">
        <v>53</v>
      </c>
      <c r="C10" s="4">
        <v>73</v>
      </c>
      <c r="D10" s="4">
        <v>85</v>
      </c>
      <c r="E10" s="4">
        <v>63</v>
      </c>
      <c r="H10" s="18">
        <f t="shared" si="0"/>
        <v>-7.375</v>
      </c>
      <c r="I10" s="18">
        <f t="shared" si="0"/>
        <v>-4.875</v>
      </c>
      <c r="J10" s="18">
        <f t="shared" si="0"/>
        <v>7</v>
      </c>
      <c r="K10" s="18">
        <f t="shared" si="0"/>
        <v>-8.875</v>
      </c>
    </row>
    <row r="11" spans="1:14" x14ac:dyDescent="0.35">
      <c r="B11" s="8">
        <v>54</v>
      </c>
      <c r="C11" s="8">
        <v>74</v>
      </c>
      <c r="D11" s="8">
        <v>58</v>
      </c>
      <c r="E11" s="8">
        <v>93</v>
      </c>
      <c r="F11" s="19" t="s">
        <v>57</v>
      </c>
      <c r="H11" s="20">
        <f t="shared" si="0"/>
        <v>-6.375</v>
      </c>
      <c r="I11" s="20">
        <f t="shared" si="0"/>
        <v>-3.875</v>
      </c>
      <c r="J11" s="20">
        <f t="shared" si="0"/>
        <v>-20</v>
      </c>
      <c r="K11" s="20">
        <f t="shared" si="0"/>
        <v>21.125</v>
      </c>
    </row>
    <row r="12" spans="1:14" ht="16.5" x14ac:dyDescent="0.45">
      <c r="A12" s="21" t="s">
        <v>58</v>
      </c>
      <c r="B12" s="4">
        <f>AVERAGE(B4:B11)</f>
        <v>60.375</v>
      </c>
      <c r="C12" s="4">
        <f>AVERAGE(C4:C11)</f>
        <v>77.875</v>
      </c>
      <c r="D12" s="4">
        <f>AVERAGE(D4:D11)</f>
        <v>78</v>
      </c>
      <c r="E12" s="4">
        <f>AVERAGE(E4:E11)</f>
        <v>71.875</v>
      </c>
      <c r="F12" s="7">
        <f>AVERAGE(B4:E11)</f>
        <v>72.03125</v>
      </c>
      <c r="H12" s="18">
        <f>SUM(H4:H11)</f>
        <v>0</v>
      </c>
      <c r="I12" s="18">
        <f>SUM(I4:I11)</f>
        <v>0</v>
      </c>
      <c r="J12" s="18">
        <f>SUM(J4:J11)</f>
        <v>0</v>
      </c>
      <c r="K12" s="18">
        <f>SUM(K4:K11)</f>
        <v>0</v>
      </c>
    </row>
    <row r="13" spans="1:14" ht="16.5" x14ac:dyDescent="0.45">
      <c r="A13" s="21" t="s">
        <v>59</v>
      </c>
      <c r="B13" s="8">
        <f>B12-$F$12</f>
        <v>-11.65625</v>
      </c>
      <c r="C13" s="8">
        <f>C12-$F$12</f>
        <v>5.84375</v>
      </c>
      <c r="D13" s="8">
        <f>D12-$F$12</f>
        <v>5.96875</v>
      </c>
      <c r="E13" s="8">
        <f>E12-$F$12</f>
        <v>-0.15625</v>
      </c>
      <c r="F13" s="6">
        <f>SUM(B13:E13)</f>
        <v>0</v>
      </c>
    </row>
    <row r="14" spans="1:14" x14ac:dyDescent="0.35">
      <c r="A14" s="21"/>
    </row>
    <row r="15" spans="1:14" x14ac:dyDescent="0.35">
      <c r="A15" s="21"/>
    </row>
    <row r="21" spans="7:15" x14ac:dyDescent="0.35">
      <c r="G21" s="4"/>
      <c r="H21" s="4"/>
      <c r="I21" s="4"/>
      <c r="J21" s="4"/>
      <c r="K21" s="4"/>
      <c r="L21" s="4"/>
      <c r="M21" s="4"/>
      <c r="N21" s="4"/>
      <c r="O21" s="4"/>
    </row>
    <row r="26" spans="7:15" x14ac:dyDescent="0.35">
      <c r="G26" s="4"/>
      <c r="H26" s="4"/>
      <c r="I26" s="4"/>
      <c r="J26" s="4"/>
      <c r="K26" s="4"/>
      <c r="L26" s="4"/>
      <c r="M26" s="4"/>
      <c r="N26" s="4"/>
      <c r="O2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616B-FFAC-4CC9-95D1-F20DD5CFCA98}">
  <dimension ref="A1:T26"/>
  <sheetViews>
    <sheetView workbookViewId="0"/>
  </sheetViews>
  <sheetFormatPr defaultRowHeight="14.5" x14ac:dyDescent="0.35"/>
  <cols>
    <col min="6" max="6" width="17.7265625" customWidth="1"/>
  </cols>
  <sheetData>
    <row r="1" spans="1:20" x14ac:dyDescent="0.35">
      <c r="A1" s="1" t="s">
        <v>0</v>
      </c>
      <c r="F1" t="s">
        <v>26</v>
      </c>
      <c r="N1" t="s">
        <v>60</v>
      </c>
    </row>
    <row r="2" spans="1:20" ht="15" thickBot="1" x14ac:dyDescent="0.4"/>
    <row r="3" spans="1:20" ht="15.5" thickTop="1" thickBot="1" x14ac:dyDescent="0.4">
      <c r="A3" s="22" t="s">
        <v>33</v>
      </c>
      <c r="B3" s="22" t="s">
        <v>34</v>
      </c>
      <c r="C3" s="22" t="s">
        <v>35</v>
      </c>
      <c r="D3" s="22" t="s">
        <v>36</v>
      </c>
      <c r="F3" t="s">
        <v>28</v>
      </c>
      <c r="N3" s="5" t="s">
        <v>7</v>
      </c>
      <c r="O3" s="5" t="s">
        <v>8</v>
      </c>
      <c r="P3" s="5" t="s">
        <v>10</v>
      </c>
      <c r="Q3" s="5" t="s">
        <v>12</v>
      </c>
    </row>
    <row r="4" spans="1:20" x14ac:dyDescent="0.35">
      <c r="A4">
        <v>51</v>
      </c>
      <c r="B4">
        <v>82</v>
      </c>
      <c r="C4">
        <v>79</v>
      </c>
      <c r="D4">
        <v>85</v>
      </c>
      <c r="F4" s="11" t="s">
        <v>7</v>
      </c>
      <c r="G4" s="11" t="s">
        <v>8</v>
      </c>
      <c r="H4" s="11" t="s">
        <v>9</v>
      </c>
      <c r="I4" s="11" t="s">
        <v>29</v>
      </c>
      <c r="J4" s="11" t="s">
        <v>11</v>
      </c>
      <c r="N4" t="str">
        <f>F5</f>
        <v>Method 1</v>
      </c>
      <c r="O4">
        <f>G5</f>
        <v>7</v>
      </c>
      <c r="P4">
        <f>I5</f>
        <v>61.285714285714285</v>
      </c>
      <c r="Q4">
        <f>(P4-P$8)^2</f>
        <v>120.02659613191291</v>
      </c>
    </row>
    <row r="5" spans="1:20" x14ac:dyDescent="0.35">
      <c r="A5">
        <v>87</v>
      </c>
      <c r="B5">
        <v>91</v>
      </c>
      <c r="C5">
        <v>84</v>
      </c>
      <c r="D5">
        <v>80</v>
      </c>
      <c r="F5" t="s">
        <v>33</v>
      </c>
      <c r="G5">
        <v>7</v>
      </c>
      <c r="H5">
        <v>429</v>
      </c>
      <c r="I5">
        <v>61.285714285714285</v>
      </c>
      <c r="J5">
        <v>242.23809523809541</v>
      </c>
      <c r="N5" t="str">
        <f t="shared" ref="N5:O7" si="0">F6</f>
        <v>Method 2</v>
      </c>
      <c r="O5">
        <f t="shared" si="0"/>
        <v>8</v>
      </c>
      <c r="P5">
        <f>I6</f>
        <v>77.875</v>
      </c>
      <c r="Q5">
        <f t="shared" ref="Q5:Q7" si="1">(P5-P$8)^2</f>
        <v>31.737682074910843</v>
      </c>
    </row>
    <row r="6" spans="1:20" x14ac:dyDescent="0.35">
      <c r="A6">
        <v>50</v>
      </c>
      <c r="B6">
        <v>92</v>
      </c>
      <c r="C6">
        <v>74</v>
      </c>
      <c r="D6">
        <v>65</v>
      </c>
      <c r="F6" t="s">
        <v>34</v>
      </c>
      <c r="G6">
        <v>8</v>
      </c>
      <c r="H6">
        <v>623</v>
      </c>
      <c r="I6">
        <v>77.875</v>
      </c>
      <c r="J6">
        <v>157.55357142857142</v>
      </c>
      <c r="N6" t="str">
        <f t="shared" si="0"/>
        <v>Method 3</v>
      </c>
      <c r="O6">
        <f t="shared" si="0"/>
        <v>8</v>
      </c>
      <c r="P6">
        <f>I7</f>
        <v>78</v>
      </c>
      <c r="Q6">
        <f t="shared" si="1"/>
        <v>33.161712247324637</v>
      </c>
    </row>
    <row r="7" spans="1:20" x14ac:dyDescent="0.35">
      <c r="A7">
        <v>48</v>
      </c>
      <c r="B7">
        <v>80</v>
      </c>
      <c r="C7">
        <v>98</v>
      </c>
      <c r="D7">
        <v>71</v>
      </c>
      <c r="F7" t="s">
        <v>35</v>
      </c>
      <c r="G7">
        <v>8</v>
      </c>
      <c r="H7">
        <v>624</v>
      </c>
      <c r="I7">
        <v>78</v>
      </c>
      <c r="J7">
        <v>164.57142857142858</v>
      </c>
      <c r="N7" s="6" t="str">
        <f t="shared" si="0"/>
        <v>Method 4</v>
      </c>
      <c r="O7" s="6">
        <f t="shared" si="0"/>
        <v>6</v>
      </c>
      <c r="P7" s="6">
        <f>I8</f>
        <v>69.833333333333329</v>
      </c>
      <c r="Q7" s="6">
        <f t="shared" si="1"/>
        <v>5.7986854274012556</v>
      </c>
    </row>
    <row r="8" spans="1:20" ht="15" thickBot="1" x14ac:dyDescent="0.4">
      <c r="A8">
        <v>79</v>
      </c>
      <c r="B8">
        <v>52</v>
      </c>
      <c r="C8">
        <v>63</v>
      </c>
      <c r="D8">
        <v>67</v>
      </c>
      <c r="F8" s="12" t="s">
        <v>36</v>
      </c>
      <c r="G8" s="12">
        <v>6</v>
      </c>
      <c r="H8" s="12">
        <v>419</v>
      </c>
      <c r="I8" s="12">
        <v>69.833333333333329</v>
      </c>
      <c r="J8" s="12">
        <v>144.16666666666643</v>
      </c>
      <c r="O8">
        <f>SUM(O4:O7)</f>
        <v>29</v>
      </c>
      <c r="P8">
        <f>AVERAGE(A4:D11)</f>
        <v>72.241379310344826</v>
      </c>
      <c r="Q8">
        <f>SUMPRODUCT(O4:O7,Q4:Q7)</f>
        <v>1394.1734400656817</v>
      </c>
    </row>
    <row r="9" spans="1:20" x14ac:dyDescent="0.35">
      <c r="A9">
        <v>61</v>
      </c>
      <c r="B9">
        <v>79</v>
      </c>
      <c r="C9">
        <v>83</v>
      </c>
      <c r="D9">
        <v>51</v>
      </c>
    </row>
    <row r="10" spans="1:20" x14ac:dyDescent="0.35">
      <c r="A10">
        <v>53</v>
      </c>
      <c r="B10">
        <v>73</v>
      </c>
      <c r="C10">
        <v>85</v>
      </c>
      <c r="N10" t="s">
        <v>61</v>
      </c>
    </row>
    <row r="11" spans="1:20" ht="15" thickBot="1" x14ac:dyDescent="0.4">
      <c r="A11" s="6"/>
      <c r="B11" s="6">
        <v>74</v>
      </c>
      <c r="C11" s="6">
        <v>58</v>
      </c>
      <c r="D11" s="6"/>
      <c r="F11" t="s">
        <v>13</v>
      </c>
    </row>
    <row r="12" spans="1:20" ht="15" thickTop="1" x14ac:dyDescent="0.35">
      <c r="F12" s="11" t="s">
        <v>30</v>
      </c>
      <c r="G12" s="11" t="s">
        <v>12</v>
      </c>
      <c r="H12" s="11" t="s">
        <v>16</v>
      </c>
      <c r="I12" s="11" t="s">
        <v>17</v>
      </c>
      <c r="J12" s="11" t="s">
        <v>18</v>
      </c>
      <c r="K12" s="11" t="s">
        <v>31</v>
      </c>
      <c r="L12" s="11" t="s">
        <v>32</v>
      </c>
      <c r="N12" s="5" t="s">
        <v>7</v>
      </c>
      <c r="O12" s="5" t="s">
        <v>8</v>
      </c>
      <c r="P12" s="5" t="s">
        <v>16</v>
      </c>
      <c r="Q12" s="5" t="s">
        <v>11</v>
      </c>
      <c r="R12" s="5" t="s">
        <v>12</v>
      </c>
    </row>
    <row r="13" spans="1:20" x14ac:dyDescent="0.35">
      <c r="F13" t="s">
        <v>21</v>
      </c>
      <c r="G13">
        <v>1394.1734400656824</v>
      </c>
      <c r="H13">
        <v>3</v>
      </c>
      <c r="I13">
        <v>464.72448002189412</v>
      </c>
      <c r="J13">
        <v>2.6231097052015611</v>
      </c>
      <c r="K13">
        <v>7.2760576413978123E-2</v>
      </c>
      <c r="L13">
        <v>2.9912409095499513</v>
      </c>
      <c r="N13" t="str">
        <f>F5</f>
        <v>Method 1</v>
      </c>
      <c r="O13">
        <f>G5</f>
        <v>7</v>
      </c>
      <c r="P13">
        <f>O13-1</f>
        <v>6</v>
      </c>
      <c r="Q13">
        <f>J5</f>
        <v>242.23809523809541</v>
      </c>
      <c r="R13">
        <f>P13*Q13</f>
        <v>1453.4285714285725</v>
      </c>
    </row>
    <row r="14" spans="1:20" x14ac:dyDescent="0.35">
      <c r="F14" t="s">
        <v>22</v>
      </c>
      <c r="G14">
        <v>4429.1369047619046</v>
      </c>
      <c r="H14">
        <v>25</v>
      </c>
      <c r="I14">
        <v>177.16547619047617</v>
      </c>
      <c r="N14" t="str">
        <f t="shared" ref="N14:O16" si="2">F6</f>
        <v>Method 2</v>
      </c>
      <c r="O14">
        <f t="shared" si="2"/>
        <v>8</v>
      </c>
      <c r="P14">
        <f>O14-1</f>
        <v>7</v>
      </c>
      <c r="Q14">
        <f>J6</f>
        <v>157.55357142857142</v>
      </c>
      <c r="R14">
        <f>P14*Q14</f>
        <v>1102.875</v>
      </c>
    </row>
    <row r="15" spans="1:20" x14ac:dyDescent="0.35">
      <c r="N15" t="str">
        <f t="shared" si="2"/>
        <v>Method 3</v>
      </c>
      <c r="O15">
        <f t="shared" si="2"/>
        <v>8</v>
      </c>
      <c r="P15">
        <f>O15-1</f>
        <v>7</v>
      </c>
      <c r="Q15">
        <f>J7</f>
        <v>164.57142857142858</v>
      </c>
      <c r="R15">
        <f>P15*Q15</f>
        <v>1152</v>
      </c>
    </row>
    <row r="16" spans="1:20" ht="15" thickBot="1" x14ac:dyDescent="0.4">
      <c r="F16" s="12" t="s">
        <v>23</v>
      </c>
      <c r="G16" s="12">
        <v>5823.310344827587</v>
      </c>
      <c r="H16" s="12">
        <v>28</v>
      </c>
      <c r="I16" s="12"/>
      <c r="J16" s="12"/>
      <c r="K16" s="12"/>
      <c r="L16" s="12"/>
      <c r="N16" s="6" t="str">
        <f t="shared" si="2"/>
        <v>Method 4</v>
      </c>
      <c r="O16" s="6">
        <f t="shared" si="2"/>
        <v>6</v>
      </c>
      <c r="P16" s="6">
        <f>O16-1</f>
        <v>5</v>
      </c>
      <c r="Q16" s="6">
        <f>J8</f>
        <v>144.16666666666643</v>
      </c>
      <c r="R16" s="6">
        <f>P16*Q16</f>
        <v>720.83333333333212</v>
      </c>
      <c r="T16" s="4" t="s">
        <v>25</v>
      </c>
    </row>
    <row r="17" spans="6:20" x14ac:dyDescent="0.35">
      <c r="P17">
        <f>SUM(P13:P16)</f>
        <v>25</v>
      </c>
      <c r="R17">
        <f>SUM(R13:R16)</f>
        <v>4429.1369047619046</v>
      </c>
      <c r="T17" s="22">
        <f>R17/P17</f>
        <v>177.16547619047617</v>
      </c>
    </row>
    <row r="19" spans="6:20" x14ac:dyDescent="0.35">
      <c r="F19" t="s">
        <v>24</v>
      </c>
    </row>
    <row r="21" spans="6:20" ht="15" thickBot="1" x14ac:dyDescent="0.4">
      <c r="F21" t="s">
        <v>13</v>
      </c>
    </row>
    <row r="22" spans="6:20" x14ac:dyDescent="0.35">
      <c r="F22" s="11" t="s">
        <v>30</v>
      </c>
      <c r="G22" s="11" t="s">
        <v>12</v>
      </c>
      <c r="H22" s="11" t="s">
        <v>16</v>
      </c>
      <c r="I22" s="11" t="s">
        <v>17</v>
      </c>
      <c r="J22" s="11" t="s">
        <v>18</v>
      </c>
      <c r="K22" s="11" t="s">
        <v>31</v>
      </c>
    </row>
    <row r="23" spans="6:20" x14ac:dyDescent="0.35">
      <c r="F23" t="s">
        <v>21</v>
      </c>
      <c r="G23" t="e" cm="1">
        <f t="array" aca="1" ref="G23" ca="1">SSBet(A4:D11)</f>
        <v>#NAME?</v>
      </c>
      <c r="H23" t="e" cm="1">
        <f t="array" aca="1" ref="H23" ca="1">dfBet(A4:D11)</f>
        <v>#NAME?</v>
      </c>
      <c r="I23" t="e" cm="1">
        <f t="array" aca="1" ref="I23" ca="1">MSBet(A4:D11)</f>
        <v>#NAME?</v>
      </c>
      <c r="J23" t="b" cm="1">
        <f t="array" aca="1" ref="J23" ca="1">_xll.ANOVA1(A4:D11)</f>
        <v>0</v>
      </c>
      <c r="K23" t="e" cm="1">
        <f t="array" aca="1" ref="K23" ca="1">ATEST(A4:D11)</f>
        <v>#NAME?</v>
      </c>
    </row>
    <row r="24" spans="6:20" x14ac:dyDescent="0.35">
      <c r="F24" t="s">
        <v>22</v>
      </c>
      <c r="G24" t="e" cm="1">
        <f t="array" aca="1" ref="G24" ca="1">SSW(A4:D11)</f>
        <v>#NAME?</v>
      </c>
      <c r="H24" t="e" cm="1">
        <f t="array" aca="1" ref="H24" ca="1">dfW(A4:D11)</f>
        <v>#NAME?</v>
      </c>
      <c r="I24" t="e" cm="1">
        <f t="array" aca="1" ref="I24" ca="1">MSW(A4:D11)</f>
        <v>#NAME?</v>
      </c>
    </row>
    <row r="26" spans="6:20" ht="15" thickBot="1" x14ac:dyDescent="0.4">
      <c r="F26" s="12" t="s">
        <v>23</v>
      </c>
      <c r="G26" s="12" t="e" cm="1">
        <f t="array" aca="1" ref="G26" ca="1">SSTot(A4:D11)</f>
        <v>#NAME?</v>
      </c>
      <c r="H26" s="12" t="e" cm="1">
        <f t="array" aca="1" ref="H26" ca="1">dfBet(A4:D11)</f>
        <v>#NAME?</v>
      </c>
      <c r="I26" s="12"/>
      <c r="J26" s="12"/>
      <c r="K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ANOVA 1</vt:lpstr>
      <vt:lpstr>ANOVA 2</vt:lpstr>
      <vt:lpstr>ANOVA 3</vt:lpstr>
      <vt:lpstr>ANOVA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2024-06-29T13:06:16Z</dcterms:created>
  <dcterms:modified xsi:type="dcterms:W3CDTF">2024-06-29T13:11:24Z</dcterms:modified>
</cp:coreProperties>
</file>