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9" documentId="8_{1FD16A44-4BB6-4CE3-80A4-69695AE1D1A6}" xr6:coauthVersionLast="47" xr6:coauthVersionMax="47" xr10:uidLastSave="{927F3869-8138-4650-ADA2-097AA813B346}"/>
  <bookViews>
    <workbookView xWindow="-110" yWindow="-110" windowWidth="19420" windowHeight="10300" xr2:uid="{20613022-BE5F-425A-89FD-E35B1225D325}"/>
  </bookViews>
  <sheets>
    <sheet name="Title" sheetId="6" r:id="rId1"/>
    <sheet name="Reg Anova 1" sheetId="1" r:id="rId2"/>
    <sheet name="Reg Anova 2" sheetId="2" r:id="rId3"/>
    <sheet name="Reg Anova 3" sheetId="3" r:id="rId4"/>
  </sheets>
  <externalReferences>
    <externalReference r:id="rId5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3" l="1"/>
  <c r="J43" i="3"/>
  <c r="I43" i="3"/>
  <c r="O42" i="3"/>
  <c r="K42" i="3"/>
  <c r="J42" i="3"/>
  <c r="I42" i="3"/>
  <c r="K41" i="3"/>
  <c r="J41" i="3"/>
  <c r="I41" i="3"/>
  <c r="K40" i="3"/>
  <c r="J40" i="3"/>
  <c r="I40" i="3"/>
  <c r="K39" i="3"/>
  <c r="J39" i="3"/>
  <c r="I39" i="3"/>
  <c r="O38" i="3"/>
  <c r="K38" i="3"/>
  <c r="G45" i="3" s="1"/>
  <c r="J38" i="3"/>
  <c r="I38" i="3"/>
  <c r="O37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W26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T11" i="2"/>
  <c r="S11" i="2"/>
  <c r="R11" i="2"/>
  <c r="U11" i="2" s="1"/>
  <c r="R5" i="1"/>
  <c r="R4" i="1"/>
  <c r="G48" i="3" l="1"/>
  <c r="G50" i="3" s="1"/>
  <c r="G46" i="3"/>
  <c r="G49" i="3" s="1"/>
  <c r="S12" i="2"/>
  <c r="T12" i="2"/>
  <c r="G47" i="3"/>
  <c r="R12" i="2"/>
</calcChain>
</file>

<file path=xl/sharedStrings.xml><?xml version="1.0" encoding="utf-8"?>
<sst xmlns="http://schemas.openxmlformats.org/spreadsheetml/2006/main" count="270" uniqueCount="84">
  <si>
    <t>ANOVA using Regression</t>
  </si>
  <si>
    <t>Model with Dummy Variables</t>
  </si>
  <si>
    <t>SUMMARY OUTPUT</t>
  </si>
  <si>
    <t>Effect size</t>
  </si>
  <si>
    <t>Flavor 1</t>
  </si>
  <si>
    <t>Flavor 2</t>
  </si>
  <si>
    <t>Flavor 3</t>
  </si>
  <si>
    <t>Score</t>
  </si>
  <si>
    <t>t1</t>
  </si>
  <si>
    <t>t2</t>
  </si>
  <si>
    <t>Regression Statistics</t>
  </si>
  <si>
    <r>
      <t>ω</t>
    </r>
    <r>
      <rPr>
        <vertAlign val="superscript"/>
        <sz val="11"/>
        <color theme="1"/>
        <rFont val="Calibri"/>
        <family val="2"/>
      </rPr>
      <t>2</t>
    </r>
  </si>
  <si>
    <t>Multiple R</t>
  </si>
  <si>
    <t>ω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</si>
  <si>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</si>
  <si>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</si>
  <si>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</si>
  <si>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</si>
  <si>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</si>
  <si>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</si>
  <si>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</si>
  <si>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</si>
  <si>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</si>
  <si>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</si>
  <si>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</si>
  <si>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</si>
  <si>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</si>
  <si>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</si>
  <si>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</si>
  <si>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</si>
  <si>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</si>
  <si>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</si>
  <si>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Intercept</t>
  </si>
  <si>
    <t>Anova: Single Factor</t>
  </si>
  <si>
    <t>SUMMARY</t>
  </si>
  <si>
    <t>Groups</t>
  </si>
  <si>
    <t>Count</t>
  </si>
  <si>
    <t>Sum</t>
  </si>
  <si>
    <t>Average</t>
  </si>
  <si>
    <t>Variance</t>
  </si>
  <si>
    <t>Source of Variation</t>
  </si>
  <si>
    <t>F crit</t>
  </si>
  <si>
    <t>Between Groups</t>
  </si>
  <si>
    <t>Within Groups</t>
  </si>
  <si>
    <t>Analysis of means</t>
  </si>
  <si>
    <t>mean</t>
  </si>
  <si>
    <t>grp effect</t>
  </si>
  <si>
    <t>Two-way ANOVA using regression</t>
  </si>
  <si>
    <t>Crop</t>
  </si>
  <si>
    <t>t3</t>
  </si>
  <si>
    <t>t1*t2</t>
  </si>
  <si>
    <t>t1*t3</t>
  </si>
  <si>
    <t>y</t>
  </si>
  <si>
    <t>Anova: Two-Factor With Replication</t>
  </si>
  <si>
    <t>Fertilizer</t>
  </si>
  <si>
    <t>Corn</t>
  </si>
  <si>
    <t>Soy</t>
  </si>
  <si>
    <t>Rice</t>
  </si>
  <si>
    <t>Blend X</t>
  </si>
  <si>
    <t>Blend Y</t>
  </si>
  <si>
    <t>t1 = 1 if Blend X, = 0 otherwise</t>
  </si>
  <si>
    <t>t2 = 1 if Corn, = 0 otherwise</t>
  </si>
  <si>
    <t>t3 = 1 if Soy, = 0 otherwise</t>
  </si>
  <si>
    <t>R</t>
  </si>
  <si>
    <t>Rows</t>
  </si>
  <si>
    <t>Columns</t>
  </si>
  <si>
    <t>Regression (Row)</t>
  </si>
  <si>
    <t>Interaction</t>
  </si>
  <si>
    <t>Within</t>
  </si>
  <si>
    <t>Calculating coefficients from ANOVA</t>
  </si>
  <si>
    <t>Calculation of elements of the regression model from the ANOVA results</t>
  </si>
  <si>
    <t>MST</t>
  </si>
  <si>
    <t>Calculation of omega square</t>
  </si>
  <si>
    <r>
      <rPr>
        <sz val="11"/>
        <color theme="1"/>
        <rFont val="Calibri"/>
        <family val="2"/>
      </rPr>
      <t>ω</t>
    </r>
    <r>
      <rPr>
        <vertAlign val="superscript"/>
        <sz val="11"/>
        <color theme="1"/>
        <rFont val="Calibri"/>
        <family val="2"/>
      </rPr>
      <t>2</t>
    </r>
  </si>
  <si>
    <t>b0</t>
  </si>
  <si>
    <t>b3</t>
  </si>
  <si>
    <t>b2</t>
  </si>
  <si>
    <t>b1</t>
  </si>
  <si>
    <t>b5</t>
  </si>
  <si>
    <t>Regression (Columns)</t>
  </si>
  <si>
    <t>b4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</si>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</sst>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i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1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2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3" xfId="0" applyBorder="1"/>
    <xf numFmtId="0" fontId="0" fillId="0" borderId="0" xfId="0" applyAlignment="1">
      <alignment horizontal="right"/>
    </xf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7" xfId="0" applyBorder="1"/>
    <xf numFmtId="0" fontId="5" fillId="0" borderId="18" xfId="0" applyFont="1" applyBorder="1" applyAlignment="1">
      <alignment horizontal="right"/>
    </xf>
    <xf numFmtId="0" fontId="0" fillId="0" borderId="12" xfId="0" applyBorder="1"/>
    <xf numFmtId="0" fontId="0" fillId="0" borderId="5" xfId="0" applyBorder="1"/>
    <xf numFmtId="15" fontId="0" fillId="0" borderId="0" xfId="0" applyNumberFormat="1"/>
    <xf numFmtId="0" fontId="6" fillId="0" borderId="0" xfId="0" applyFont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74556-9725-49DF-8F80-64AC87084645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81</v>
      </c>
    </row>
    <row r="2" spans="1:2" x14ac:dyDescent="0.35">
      <c r="A2" t="s">
        <v>0</v>
      </c>
    </row>
    <row r="4" spans="1:2" x14ac:dyDescent="0.35">
      <c r="A4" t="s">
        <v>82</v>
      </c>
      <c r="B4" s="34">
        <v>45462</v>
      </c>
    </row>
    <row r="6" spans="1:2" x14ac:dyDescent="0.35">
      <c r="A6" s="35" t="s"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A8B8C-A022-49EF-80EB-8A33355D6322}">
  <sheetPr codeName="Sheet115"/>
  <dimension ref="A1:R37"/>
  <sheetViews>
    <sheetView workbookViewId="0"/>
  </sheetViews>
  <sheetFormatPr defaultRowHeight="14.5" x14ac:dyDescent="0.35"/>
  <cols>
    <col min="1" max="3" width="8.1796875" customWidth="1"/>
    <col min="4" max="4" width="5.81640625" customWidth="1"/>
    <col min="8" max="8" width="7.1796875" customWidth="1"/>
    <col min="9" max="9" width="16" customWidth="1"/>
    <col min="10" max="15" width="8.7265625" customWidth="1"/>
  </cols>
  <sheetData>
    <row r="1" spans="1:18" x14ac:dyDescent="0.35">
      <c r="A1" s="1" t="s">
        <v>0</v>
      </c>
    </row>
    <row r="2" spans="1:18" x14ac:dyDescent="0.35">
      <c r="E2" s="36" t="s">
        <v>1</v>
      </c>
      <c r="F2" s="36"/>
      <c r="G2" s="36"/>
      <c r="I2" t="s">
        <v>2</v>
      </c>
      <c r="Q2" t="s">
        <v>3</v>
      </c>
    </row>
    <row r="3" spans="1:18" ht="15" thickBot="1" x14ac:dyDescent="0.4">
      <c r="A3" s="3" t="s">
        <v>4</v>
      </c>
      <c r="B3" s="3" t="s">
        <v>5</v>
      </c>
      <c r="C3" s="3" t="s">
        <v>6</v>
      </c>
      <c r="E3" s="3" t="s">
        <v>7</v>
      </c>
      <c r="F3" s="3" t="s">
        <v>8</v>
      </c>
      <c r="G3" s="3" t="s">
        <v>9</v>
      </c>
    </row>
    <row r="4" spans="1:18" ht="16.5" x14ac:dyDescent="0.35">
      <c r="A4" s="2">
        <v>16</v>
      </c>
      <c r="B4" s="2">
        <v>7</v>
      </c>
      <c r="C4" s="2">
        <v>15</v>
      </c>
      <c r="E4" s="2">
        <v>16</v>
      </c>
      <c r="F4" s="4">
        <v>1</v>
      </c>
      <c r="G4" s="4">
        <v>0</v>
      </c>
      <c r="I4" s="5" t="s">
        <v>10</v>
      </c>
      <c r="J4" s="5"/>
      <c r="Q4" s="6" t="s">
        <v>11</v>
      </c>
      <c r="R4" s="7">
        <f>(K13-J13*L14)/(K15+L14)</f>
        <v>-3.888213851761859E-2</v>
      </c>
    </row>
    <row r="5" spans="1:18" x14ac:dyDescent="0.35">
      <c r="A5" s="2">
        <v>8</v>
      </c>
      <c r="B5" s="2">
        <v>14</v>
      </c>
      <c r="C5" s="2">
        <v>12</v>
      </c>
      <c r="E5" s="2">
        <v>8</v>
      </c>
      <c r="F5" s="4">
        <v>1</v>
      </c>
      <c r="G5" s="4">
        <v>0</v>
      </c>
      <c r="I5" t="s">
        <v>12</v>
      </c>
      <c r="J5">
        <v>0.28502265002126576</v>
      </c>
      <c r="Q5" s="6" t="s">
        <v>13</v>
      </c>
      <c r="R5" s="8">
        <f>SQRT(ABS(R4))</f>
        <v>0.19718554337886587</v>
      </c>
    </row>
    <row r="6" spans="1:18" x14ac:dyDescent="0.35">
      <c r="A6" s="2">
        <v>14</v>
      </c>
      <c r="B6" s="2">
        <v>10</v>
      </c>
      <c r="C6" s="2">
        <v>11</v>
      </c>
      <c r="E6" s="2">
        <v>14</v>
      </c>
      <c r="F6" s="4">
        <v>1</v>
      </c>
      <c r="G6" s="4">
        <v>0</v>
      </c>
      <c r="I6" t="s">
        <v>14</v>
      </c>
      <c r="J6">
        <v>8.1237911025144952E-2</v>
      </c>
    </row>
    <row r="7" spans="1:18" x14ac:dyDescent="0.35">
      <c r="A7" s="2">
        <v>12</v>
      </c>
      <c r="B7" s="2">
        <v>12</v>
      </c>
      <c r="C7" s="2">
        <v>17</v>
      </c>
      <c r="E7" s="2">
        <v>12</v>
      </c>
      <c r="F7" s="4">
        <v>1</v>
      </c>
      <c r="G7" s="4">
        <v>0</v>
      </c>
      <c r="I7" t="s">
        <v>15</v>
      </c>
      <c r="J7">
        <v>-4.1263700838169062E-2</v>
      </c>
    </row>
    <row r="8" spans="1:18" x14ac:dyDescent="0.35">
      <c r="A8" s="2">
        <v>15</v>
      </c>
      <c r="B8" s="2">
        <v>8</v>
      </c>
      <c r="C8" s="2">
        <v>20</v>
      </c>
      <c r="E8" s="2">
        <v>15</v>
      </c>
      <c r="F8" s="4">
        <v>1</v>
      </c>
      <c r="G8" s="4">
        <v>0</v>
      </c>
      <c r="I8" t="s">
        <v>16</v>
      </c>
      <c r="J8">
        <v>3.9791121287711078</v>
      </c>
    </row>
    <row r="9" spans="1:18" ht="15" thickBot="1" x14ac:dyDescent="0.4">
      <c r="A9" s="9">
        <v>7</v>
      </c>
      <c r="B9" s="9">
        <v>18</v>
      </c>
      <c r="C9" s="9">
        <v>9</v>
      </c>
      <c r="E9" s="2">
        <v>7</v>
      </c>
      <c r="F9" s="4">
        <v>1</v>
      </c>
      <c r="G9" s="4">
        <v>0</v>
      </c>
      <c r="I9" s="10" t="s">
        <v>17</v>
      </c>
      <c r="J9" s="10">
        <v>18</v>
      </c>
    </row>
    <row r="10" spans="1:18" x14ac:dyDescent="0.35">
      <c r="A10" s="2"/>
      <c r="B10" s="2"/>
      <c r="C10" s="2"/>
      <c r="E10" s="2">
        <v>7</v>
      </c>
      <c r="F10" s="4">
        <v>0</v>
      </c>
      <c r="G10" s="4">
        <v>1</v>
      </c>
    </row>
    <row r="11" spans="1:18" ht="15" thickBot="1" x14ac:dyDescent="0.4">
      <c r="A11" s="2"/>
      <c r="B11" s="2"/>
      <c r="C11" s="2"/>
      <c r="E11" s="2">
        <v>14</v>
      </c>
      <c r="F11" s="4">
        <v>0</v>
      </c>
      <c r="G11" s="4">
        <v>1</v>
      </c>
      <c r="I11" t="s">
        <v>18</v>
      </c>
    </row>
    <row r="12" spans="1:18" x14ac:dyDescent="0.35">
      <c r="A12" s="2"/>
      <c r="B12" s="2"/>
      <c r="C12" s="2"/>
      <c r="E12" s="2">
        <v>10</v>
      </c>
      <c r="F12" s="4">
        <v>0</v>
      </c>
      <c r="G12" s="4">
        <v>1</v>
      </c>
      <c r="I12" s="11"/>
      <c r="J12" s="11" t="s">
        <v>19</v>
      </c>
      <c r="K12" s="11" t="s">
        <v>20</v>
      </c>
      <c r="L12" s="11" t="s">
        <v>21</v>
      </c>
      <c r="M12" s="11" t="s">
        <v>22</v>
      </c>
      <c r="N12" s="11" t="s">
        <v>23</v>
      </c>
    </row>
    <row r="13" spans="1:18" x14ac:dyDescent="0.35">
      <c r="A13" s="2"/>
      <c r="B13" s="2"/>
      <c r="C13" s="2"/>
      <c r="E13" s="2">
        <v>12</v>
      </c>
      <c r="F13" s="4">
        <v>0</v>
      </c>
      <c r="G13" s="4">
        <v>1</v>
      </c>
      <c r="I13" t="s">
        <v>24</v>
      </c>
      <c r="J13">
        <v>2</v>
      </c>
      <c r="K13">
        <v>20.999999999999972</v>
      </c>
      <c r="L13">
        <v>10.499999999999986</v>
      </c>
      <c r="M13">
        <v>0.66315789473684106</v>
      </c>
      <c r="N13">
        <v>0.52969149408120253</v>
      </c>
    </row>
    <row r="14" spans="1:18" x14ac:dyDescent="0.35">
      <c r="A14" s="2"/>
      <c r="B14" s="2"/>
      <c r="C14" s="2"/>
      <c r="E14" s="2">
        <v>8</v>
      </c>
      <c r="F14" s="4">
        <v>0</v>
      </c>
      <c r="G14" s="4">
        <v>1</v>
      </c>
      <c r="I14" t="s">
        <v>25</v>
      </c>
      <c r="J14">
        <v>15</v>
      </c>
      <c r="K14">
        <v>237.50000000000003</v>
      </c>
      <c r="L14">
        <v>15.833333333333336</v>
      </c>
    </row>
    <row r="15" spans="1:18" ht="15" thickBot="1" x14ac:dyDescent="0.4">
      <c r="A15" s="2"/>
      <c r="B15" s="2"/>
      <c r="C15" s="2"/>
      <c r="E15" s="2">
        <v>18</v>
      </c>
      <c r="F15" s="4">
        <v>0</v>
      </c>
      <c r="G15" s="4">
        <v>1</v>
      </c>
      <c r="I15" s="10" t="s">
        <v>26</v>
      </c>
      <c r="J15" s="10">
        <v>17</v>
      </c>
      <c r="K15" s="10">
        <v>258.5</v>
      </c>
      <c r="L15" s="10"/>
      <c r="M15" s="10"/>
      <c r="N15" s="10"/>
    </row>
    <row r="16" spans="1:18" ht="15" thickBot="1" x14ac:dyDescent="0.4">
      <c r="A16" s="2"/>
      <c r="B16" s="2"/>
      <c r="C16" s="2"/>
      <c r="E16" s="2">
        <v>15</v>
      </c>
      <c r="F16" s="4">
        <v>0</v>
      </c>
      <c r="G16" s="4">
        <v>0</v>
      </c>
    </row>
    <row r="17" spans="1:15" x14ac:dyDescent="0.35">
      <c r="A17" s="2"/>
      <c r="B17" s="2"/>
      <c r="C17" s="2"/>
      <c r="E17" s="2">
        <v>12</v>
      </c>
      <c r="F17" s="4">
        <v>0</v>
      </c>
      <c r="G17" s="4">
        <v>0</v>
      </c>
      <c r="I17" s="11"/>
      <c r="J17" s="11" t="s">
        <v>27</v>
      </c>
      <c r="K17" s="11" t="s">
        <v>16</v>
      </c>
      <c r="L17" s="11" t="s">
        <v>28</v>
      </c>
      <c r="M17" s="11" t="s">
        <v>29</v>
      </c>
      <c r="N17" s="11" t="s">
        <v>30</v>
      </c>
      <c r="O17" s="11" t="s">
        <v>31</v>
      </c>
    </row>
    <row r="18" spans="1:15" x14ac:dyDescent="0.35">
      <c r="E18" s="2">
        <v>11</v>
      </c>
      <c r="F18" s="4">
        <v>0</v>
      </c>
      <c r="G18" s="4">
        <v>0</v>
      </c>
      <c r="I18" t="s">
        <v>32</v>
      </c>
      <c r="J18">
        <v>14</v>
      </c>
      <c r="K18">
        <v>1.6244657241348277</v>
      </c>
      <c r="L18">
        <v>8.6182181575152921</v>
      </c>
      <c r="M18">
        <v>3.4027731523469263E-7</v>
      </c>
      <c r="N18">
        <v>10.537533270515393</v>
      </c>
      <c r="O18">
        <v>17.462466729484607</v>
      </c>
    </row>
    <row r="19" spans="1:15" x14ac:dyDescent="0.35">
      <c r="E19" s="2">
        <v>17</v>
      </c>
      <c r="F19" s="4">
        <v>0</v>
      </c>
      <c r="G19" s="4">
        <v>0</v>
      </c>
      <c r="I19" t="s">
        <v>8</v>
      </c>
      <c r="J19">
        <v>-1.9999999999999998</v>
      </c>
      <c r="K19">
        <v>2.2973414586817031</v>
      </c>
      <c r="L19">
        <v>-0.87057150013201412</v>
      </c>
      <c r="M19">
        <v>0.39770691285569448</v>
      </c>
      <c r="N19">
        <v>-6.8966674081027453</v>
      </c>
      <c r="O19">
        <v>2.8966674081027453</v>
      </c>
    </row>
    <row r="20" spans="1:15" ht="15" thickBot="1" x14ac:dyDescent="0.4">
      <c r="E20" s="2">
        <v>20</v>
      </c>
      <c r="F20" s="4">
        <v>0</v>
      </c>
      <c r="G20" s="4">
        <v>0</v>
      </c>
      <c r="I20" s="10" t="s">
        <v>9</v>
      </c>
      <c r="J20" s="10">
        <v>-2.5</v>
      </c>
      <c r="K20" s="10">
        <v>2.297341458681704</v>
      </c>
      <c r="L20" s="10">
        <v>-1.0882143751650173</v>
      </c>
      <c r="M20" s="10">
        <v>0.29367674527164767</v>
      </c>
      <c r="N20" s="10">
        <v>-7.396667408102747</v>
      </c>
      <c r="O20" s="10">
        <v>2.396667408102747</v>
      </c>
    </row>
    <row r="21" spans="1:15" x14ac:dyDescent="0.35">
      <c r="E21" s="9">
        <v>9</v>
      </c>
      <c r="F21" s="12">
        <v>0</v>
      </c>
      <c r="G21" s="12">
        <v>0</v>
      </c>
    </row>
    <row r="23" spans="1:15" x14ac:dyDescent="0.35">
      <c r="I23" t="s">
        <v>33</v>
      </c>
    </row>
    <row r="25" spans="1:15" ht="15" thickBot="1" x14ac:dyDescent="0.4">
      <c r="I25" t="s">
        <v>34</v>
      </c>
    </row>
    <row r="26" spans="1:15" x14ac:dyDescent="0.35">
      <c r="I26" s="11" t="s">
        <v>35</v>
      </c>
      <c r="J26" s="11" t="s">
        <v>36</v>
      </c>
      <c r="K26" s="11" t="s">
        <v>37</v>
      </c>
      <c r="L26" s="11" t="s">
        <v>38</v>
      </c>
      <c r="M26" s="11" t="s">
        <v>39</v>
      </c>
    </row>
    <row r="27" spans="1:15" x14ac:dyDescent="0.35">
      <c r="I27" t="s">
        <v>4</v>
      </c>
      <c r="J27">
        <v>6</v>
      </c>
      <c r="K27">
        <v>72</v>
      </c>
      <c r="L27">
        <v>12</v>
      </c>
      <c r="M27">
        <v>14</v>
      </c>
    </row>
    <row r="28" spans="1:15" x14ac:dyDescent="0.35">
      <c r="I28" t="s">
        <v>5</v>
      </c>
      <c r="J28">
        <v>6</v>
      </c>
      <c r="K28">
        <v>69</v>
      </c>
      <c r="L28">
        <v>11.5</v>
      </c>
      <c r="M28">
        <v>16.7</v>
      </c>
    </row>
    <row r="29" spans="1:15" ht="15" thickBot="1" x14ac:dyDescent="0.4">
      <c r="I29" s="10" t="s">
        <v>6</v>
      </c>
      <c r="J29" s="10">
        <v>6</v>
      </c>
      <c r="K29" s="10">
        <v>84</v>
      </c>
      <c r="L29" s="10">
        <v>14</v>
      </c>
      <c r="M29" s="10">
        <v>16.8</v>
      </c>
    </row>
    <row r="32" spans="1:15" ht="15" thickBot="1" x14ac:dyDescent="0.4">
      <c r="I32" t="s">
        <v>18</v>
      </c>
    </row>
    <row r="33" spans="9:15" x14ac:dyDescent="0.35">
      <c r="I33" s="11" t="s">
        <v>40</v>
      </c>
      <c r="J33" s="11" t="s">
        <v>20</v>
      </c>
      <c r="K33" s="11" t="s">
        <v>19</v>
      </c>
      <c r="L33" s="11" t="s">
        <v>21</v>
      </c>
      <c r="M33" s="11" t="s">
        <v>22</v>
      </c>
      <c r="N33" s="11" t="s">
        <v>29</v>
      </c>
      <c r="O33" s="11" t="s">
        <v>41</v>
      </c>
    </row>
    <row r="34" spans="9:15" x14ac:dyDescent="0.35">
      <c r="I34" t="s">
        <v>42</v>
      </c>
      <c r="J34">
        <v>21</v>
      </c>
      <c r="K34">
        <v>2</v>
      </c>
      <c r="L34">
        <v>10.5</v>
      </c>
      <c r="M34">
        <v>0.66315789473684206</v>
      </c>
      <c r="N34">
        <v>0.52969149408120197</v>
      </c>
      <c r="O34">
        <v>3.6823203436732408</v>
      </c>
    </row>
    <row r="35" spans="9:15" x14ac:dyDescent="0.35">
      <c r="I35" t="s">
        <v>43</v>
      </c>
      <c r="J35">
        <v>237.5</v>
      </c>
      <c r="K35">
        <v>15</v>
      </c>
      <c r="L35">
        <v>15.833333333333334</v>
      </c>
    </row>
    <row r="37" spans="9:15" ht="15" thickBot="1" x14ac:dyDescent="0.4">
      <c r="I37" s="10" t="s">
        <v>26</v>
      </c>
      <c r="J37" s="10">
        <v>258.5</v>
      </c>
      <c r="K37" s="10">
        <v>17</v>
      </c>
      <c r="L37" s="10"/>
      <c r="M37" s="10"/>
      <c r="N37" s="10"/>
      <c r="O37" s="10"/>
    </row>
  </sheetData>
  <mergeCells count="1">
    <mergeCell ref="E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29B8-D7AD-4A41-B910-8BFE1866CC11}">
  <sheetPr codeName="Sheet116"/>
  <dimension ref="A1:U37"/>
  <sheetViews>
    <sheetView workbookViewId="0"/>
  </sheetViews>
  <sheetFormatPr defaultRowHeight="14.5" x14ac:dyDescent="0.35"/>
  <cols>
    <col min="1" max="3" width="8.1796875" customWidth="1"/>
    <col min="4" max="4" width="5.81640625" customWidth="1"/>
    <col min="5" max="7" width="7.7265625" customWidth="1"/>
    <col min="8" max="8" width="6.36328125" customWidth="1"/>
    <col min="9" max="9" width="15.81640625" customWidth="1"/>
    <col min="10" max="10" width="10.54296875" customWidth="1"/>
    <col min="11" max="11" width="14.08984375" customWidth="1"/>
    <col min="12" max="13" width="10.54296875" customWidth="1"/>
    <col min="14" max="14" width="12.1796875" customWidth="1"/>
    <col min="15" max="16" width="11.1796875" customWidth="1"/>
  </cols>
  <sheetData>
    <row r="1" spans="1:21" x14ac:dyDescent="0.35">
      <c r="A1" s="1" t="s">
        <v>0</v>
      </c>
    </row>
    <row r="2" spans="1:21" x14ac:dyDescent="0.35">
      <c r="E2" s="36" t="s">
        <v>1</v>
      </c>
      <c r="F2" s="36"/>
      <c r="G2" s="36"/>
      <c r="I2" t="s">
        <v>2</v>
      </c>
      <c r="R2" s="36" t="s">
        <v>44</v>
      </c>
      <c r="S2" s="36"/>
      <c r="T2" s="36"/>
    </row>
    <row r="3" spans="1:21" ht="15" thickBot="1" x14ac:dyDescent="0.4">
      <c r="A3" s="3" t="s">
        <v>4</v>
      </c>
      <c r="B3" s="3" t="s">
        <v>5</v>
      </c>
      <c r="C3" s="3" t="s">
        <v>6</v>
      </c>
      <c r="E3" s="3" t="s">
        <v>7</v>
      </c>
      <c r="F3" s="3" t="s">
        <v>8</v>
      </c>
      <c r="G3" s="3" t="s">
        <v>9</v>
      </c>
    </row>
    <row r="4" spans="1:21" x14ac:dyDescent="0.35">
      <c r="A4" s="2">
        <v>16</v>
      </c>
      <c r="B4" s="2">
        <v>7</v>
      </c>
      <c r="C4" s="2">
        <v>15</v>
      </c>
      <c r="E4" s="2">
        <v>16</v>
      </c>
      <c r="F4" s="4">
        <v>1</v>
      </c>
      <c r="G4" s="4">
        <v>0</v>
      </c>
      <c r="I4" s="5" t="s">
        <v>10</v>
      </c>
      <c r="J4" s="5"/>
      <c r="R4" s="2" t="s">
        <v>4</v>
      </c>
      <c r="S4" s="2" t="s">
        <v>5</v>
      </c>
      <c r="T4" s="2" t="s">
        <v>6</v>
      </c>
    </row>
    <row r="5" spans="1:21" x14ac:dyDescent="0.35">
      <c r="A5" s="2">
        <v>8</v>
      </c>
      <c r="B5" s="2">
        <v>14</v>
      </c>
      <c r="C5" s="2">
        <v>12</v>
      </c>
      <c r="E5" s="2">
        <v>8</v>
      </c>
      <c r="F5" s="4">
        <v>1</v>
      </c>
      <c r="G5" s="4">
        <v>0</v>
      </c>
      <c r="I5" t="s">
        <v>12</v>
      </c>
      <c r="J5">
        <v>0.28502265002126614</v>
      </c>
      <c r="R5" s="13">
        <v>16</v>
      </c>
      <c r="S5" s="14">
        <v>7</v>
      </c>
      <c r="T5" s="15">
        <v>15</v>
      </c>
    </row>
    <row r="6" spans="1:21" x14ac:dyDescent="0.35">
      <c r="A6" s="2">
        <v>14</v>
      </c>
      <c r="B6" s="2">
        <v>10</v>
      </c>
      <c r="C6" s="2">
        <v>11</v>
      </c>
      <c r="E6" s="2">
        <v>14</v>
      </c>
      <c r="F6" s="4">
        <v>1</v>
      </c>
      <c r="G6" s="4">
        <v>0</v>
      </c>
      <c r="I6" t="s">
        <v>14</v>
      </c>
      <c r="J6">
        <v>8.1237911025145174E-2</v>
      </c>
      <c r="R6" s="16">
        <v>8</v>
      </c>
      <c r="S6" s="2">
        <v>14</v>
      </c>
      <c r="T6" s="17">
        <v>12</v>
      </c>
    </row>
    <row r="7" spans="1:21" x14ac:dyDescent="0.35">
      <c r="A7" s="2">
        <v>12</v>
      </c>
      <c r="B7" s="2">
        <v>12</v>
      </c>
      <c r="C7" s="2">
        <v>17</v>
      </c>
      <c r="E7" s="2">
        <v>12</v>
      </c>
      <c r="F7" s="4">
        <v>1</v>
      </c>
      <c r="G7" s="4">
        <v>0</v>
      </c>
      <c r="I7" t="s">
        <v>15</v>
      </c>
      <c r="J7">
        <v>-4.1263700838168806E-2</v>
      </c>
      <c r="R7" s="16">
        <v>14</v>
      </c>
      <c r="S7" s="2">
        <v>10</v>
      </c>
      <c r="T7" s="17">
        <v>11</v>
      </c>
    </row>
    <row r="8" spans="1:21" x14ac:dyDescent="0.35">
      <c r="A8" s="2">
        <v>15</v>
      </c>
      <c r="B8" s="2">
        <v>8</v>
      </c>
      <c r="C8" s="2">
        <v>20</v>
      </c>
      <c r="E8" s="2">
        <v>15</v>
      </c>
      <c r="F8" s="4">
        <v>1</v>
      </c>
      <c r="G8" s="4">
        <v>0</v>
      </c>
      <c r="I8" t="s">
        <v>16</v>
      </c>
      <c r="J8">
        <v>3.9791121287711073</v>
      </c>
      <c r="R8" s="16">
        <v>12</v>
      </c>
      <c r="S8" s="2">
        <v>12</v>
      </c>
      <c r="T8" s="17">
        <v>17</v>
      </c>
    </row>
    <row r="9" spans="1:21" ht="15" thickBot="1" x14ac:dyDescent="0.4">
      <c r="A9" s="9">
        <v>7</v>
      </c>
      <c r="B9" s="9">
        <v>18</v>
      </c>
      <c r="C9" s="9">
        <v>9</v>
      </c>
      <c r="E9" s="2">
        <v>7</v>
      </c>
      <c r="F9" s="4">
        <v>1</v>
      </c>
      <c r="G9" s="4">
        <v>0</v>
      </c>
      <c r="I9" s="10" t="s">
        <v>17</v>
      </c>
      <c r="J9" s="10">
        <v>18</v>
      </c>
      <c r="R9" s="16">
        <v>15</v>
      </c>
      <c r="S9" s="2">
        <v>8</v>
      </c>
      <c r="T9" s="17">
        <v>20</v>
      </c>
    </row>
    <row r="10" spans="1:21" x14ac:dyDescent="0.35">
      <c r="A10" s="2"/>
      <c r="B10" s="2"/>
      <c r="C10" s="2"/>
      <c r="E10" s="2">
        <v>7</v>
      </c>
      <c r="F10" s="4">
        <v>0</v>
      </c>
      <c r="G10" s="4">
        <v>1</v>
      </c>
      <c r="R10" s="18">
        <v>7</v>
      </c>
      <c r="S10" s="9">
        <v>18</v>
      </c>
      <c r="T10" s="19">
        <v>9</v>
      </c>
    </row>
    <row r="11" spans="1:21" ht="15" thickBot="1" x14ac:dyDescent="0.4">
      <c r="A11" s="2"/>
      <c r="B11" s="2"/>
      <c r="C11" s="2"/>
      <c r="E11" s="2">
        <v>14</v>
      </c>
      <c r="F11" s="4">
        <v>0</v>
      </c>
      <c r="G11" s="4">
        <v>1</v>
      </c>
      <c r="I11" t="s">
        <v>18</v>
      </c>
      <c r="Q11" t="s">
        <v>45</v>
      </c>
      <c r="R11" s="2">
        <f>AVERAGE(R5:R10)</f>
        <v>12</v>
      </c>
      <c r="S11" s="2">
        <f>AVERAGE(S5:S10)</f>
        <v>11.5</v>
      </c>
      <c r="T11" s="2">
        <f>AVERAGE(T5:T10)</f>
        <v>14</v>
      </c>
      <c r="U11" s="2">
        <f>AVERAGE(R11:T11)</f>
        <v>12.5</v>
      </c>
    </row>
    <row r="12" spans="1:21" x14ac:dyDescent="0.35">
      <c r="A12" s="2"/>
      <c r="B12" s="2"/>
      <c r="C12" s="2"/>
      <c r="E12" s="2">
        <v>10</v>
      </c>
      <c r="F12" s="4">
        <v>0</v>
      </c>
      <c r="G12" s="4">
        <v>1</v>
      </c>
      <c r="I12" s="11"/>
      <c r="J12" s="11" t="s">
        <v>19</v>
      </c>
      <c r="K12" s="11" t="s">
        <v>20</v>
      </c>
      <c r="L12" s="11" t="s">
        <v>21</v>
      </c>
      <c r="M12" s="11" t="s">
        <v>22</v>
      </c>
      <c r="N12" s="11" t="s">
        <v>23</v>
      </c>
      <c r="Q12" s="2" t="s">
        <v>46</v>
      </c>
      <c r="R12" s="2">
        <f>R11-$U$11</f>
        <v>-0.5</v>
      </c>
      <c r="S12" s="2">
        <f>S11-$U$11</f>
        <v>-1</v>
      </c>
      <c r="T12" s="2">
        <f>T11-$U$11</f>
        <v>1.5</v>
      </c>
    </row>
    <row r="13" spans="1:21" x14ac:dyDescent="0.35">
      <c r="A13" s="2"/>
      <c r="B13" s="2"/>
      <c r="C13" s="2"/>
      <c r="E13" s="2">
        <v>12</v>
      </c>
      <c r="F13" s="4">
        <v>0</v>
      </c>
      <c r="G13" s="4">
        <v>1</v>
      </c>
      <c r="I13" t="s">
        <v>24</v>
      </c>
      <c r="J13">
        <v>2</v>
      </c>
      <c r="K13">
        <v>21.000000000000028</v>
      </c>
      <c r="L13">
        <v>10.500000000000014</v>
      </c>
      <c r="M13">
        <v>0.66315789473684306</v>
      </c>
      <c r="N13">
        <v>0.52969149408120164</v>
      </c>
    </row>
    <row r="14" spans="1:21" x14ac:dyDescent="0.35">
      <c r="A14" s="2"/>
      <c r="B14" s="2"/>
      <c r="C14" s="2"/>
      <c r="E14" s="2">
        <v>8</v>
      </c>
      <c r="F14" s="4">
        <v>0</v>
      </c>
      <c r="G14" s="4">
        <v>1</v>
      </c>
      <c r="I14" t="s">
        <v>25</v>
      </c>
      <c r="J14">
        <v>15</v>
      </c>
      <c r="K14">
        <v>237.49999999999997</v>
      </c>
      <c r="L14">
        <v>15.833333333333332</v>
      </c>
    </row>
    <row r="15" spans="1:21" ht="15" thickBot="1" x14ac:dyDescent="0.4">
      <c r="A15" s="2"/>
      <c r="B15" s="2"/>
      <c r="C15" s="2"/>
      <c r="E15" s="2">
        <v>18</v>
      </c>
      <c r="F15" s="4">
        <v>0</v>
      </c>
      <c r="G15" s="4">
        <v>1</v>
      </c>
      <c r="I15" s="10" t="s">
        <v>26</v>
      </c>
      <c r="J15" s="10">
        <v>17</v>
      </c>
      <c r="K15" s="10">
        <v>258.5</v>
      </c>
      <c r="L15" s="10"/>
      <c r="M15" s="10"/>
      <c r="N15" s="10"/>
    </row>
    <row r="16" spans="1:21" ht="15" thickBot="1" x14ac:dyDescent="0.4">
      <c r="A16" s="2"/>
      <c r="B16" s="2"/>
      <c r="C16" s="2"/>
      <c r="E16" s="2">
        <v>15</v>
      </c>
      <c r="F16" s="4">
        <v>-1</v>
      </c>
      <c r="G16" s="4">
        <v>-1</v>
      </c>
    </row>
    <row r="17" spans="1:16" x14ac:dyDescent="0.35">
      <c r="A17" s="2"/>
      <c r="B17" s="2"/>
      <c r="C17" s="2"/>
      <c r="E17" s="2">
        <v>12</v>
      </c>
      <c r="F17" s="4">
        <v>-1</v>
      </c>
      <c r="G17" s="4">
        <v>-1</v>
      </c>
      <c r="I17" s="11"/>
      <c r="J17" s="11" t="s">
        <v>27</v>
      </c>
      <c r="K17" s="11" t="s">
        <v>16</v>
      </c>
      <c r="L17" s="11" t="s">
        <v>28</v>
      </c>
      <c r="M17" s="11" t="s">
        <v>29</v>
      </c>
      <c r="N17" s="11" t="s">
        <v>30</v>
      </c>
      <c r="O17" s="11" t="s">
        <v>31</v>
      </c>
      <c r="P17" s="20"/>
    </row>
    <row r="18" spans="1:16" x14ac:dyDescent="0.35">
      <c r="E18" s="2">
        <v>11</v>
      </c>
      <c r="F18" s="4">
        <v>-1</v>
      </c>
      <c r="G18" s="4">
        <v>-1</v>
      </c>
      <c r="I18" t="s">
        <v>32</v>
      </c>
      <c r="J18">
        <v>12.5</v>
      </c>
      <c r="K18">
        <v>0.93788572311856289</v>
      </c>
      <c r="L18">
        <v>13.327849749579578</v>
      </c>
      <c r="M18">
        <v>1.0170895024375537E-9</v>
      </c>
      <c r="N18">
        <v>10.500943901671938</v>
      </c>
      <c r="O18">
        <v>14.499056098328062</v>
      </c>
    </row>
    <row r="19" spans="1:16" x14ac:dyDescent="0.35">
      <c r="E19" s="2">
        <v>17</v>
      </c>
      <c r="F19" s="4">
        <v>-1</v>
      </c>
      <c r="G19" s="4">
        <v>-1</v>
      </c>
      <c r="I19" t="s">
        <v>8</v>
      </c>
      <c r="J19">
        <v>-0.49999999999999994</v>
      </c>
      <c r="K19">
        <v>1.326370709590369</v>
      </c>
      <c r="L19">
        <v>-0.37696851746252596</v>
      </c>
      <c r="M19">
        <v>0.71147657623552352</v>
      </c>
      <c r="N19">
        <v>-3.3270922462001873</v>
      </c>
      <c r="O19">
        <v>2.3270922462001873</v>
      </c>
    </row>
    <row r="20" spans="1:16" ht="15" thickBot="1" x14ac:dyDescent="0.4">
      <c r="E20" s="2">
        <v>20</v>
      </c>
      <c r="F20" s="4">
        <v>-1</v>
      </c>
      <c r="G20" s="4">
        <v>-1</v>
      </c>
      <c r="I20" s="10" t="s">
        <v>9</v>
      </c>
      <c r="J20" s="10">
        <v>-1.0000000000000002</v>
      </c>
      <c r="K20" s="10">
        <v>1.3263707095903692</v>
      </c>
      <c r="L20" s="10">
        <v>-0.75393703492505204</v>
      </c>
      <c r="M20" s="10">
        <v>0.46255887733323142</v>
      </c>
      <c r="N20" s="10">
        <v>-3.8270922462001877</v>
      </c>
      <c r="O20" s="10">
        <v>1.8270922462001875</v>
      </c>
    </row>
    <row r="21" spans="1:16" x14ac:dyDescent="0.35">
      <c r="E21" s="9">
        <v>9</v>
      </c>
      <c r="F21" s="9">
        <v>-1</v>
      </c>
      <c r="G21" s="9">
        <v>-1</v>
      </c>
    </row>
    <row r="23" spans="1:16" x14ac:dyDescent="0.35">
      <c r="I23" t="s">
        <v>33</v>
      </c>
    </row>
    <row r="25" spans="1:16" ht="15" thickBot="1" x14ac:dyDescent="0.4">
      <c r="I25" t="s">
        <v>34</v>
      </c>
    </row>
    <row r="26" spans="1:16" x14ac:dyDescent="0.35">
      <c r="I26" s="11" t="s">
        <v>35</v>
      </c>
      <c r="J26" s="11" t="s">
        <v>36</v>
      </c>
      <c r="K26" s="11" t="s">
        <v>37</v>
      </c>
      <c r="L26" s="11" t="s">
        <v>38</v>
      </c>
      <c r="M26" s="11" t="s">
        <v>39</v>
      </c>
    </row>
    <row r="27" spans="1:16" x14ac:dyDescent="0.35">
      <c r="I27" t="s">
        <v>4</v>
      </c>
      <c r="J27">
        <v>6</v>
      </c>
      <c r="K27">
        <v>72</v>
      </c>
      <c r="L27">
        <v>12</v>
      </c>
      <c r="M27">
        <v>14</v>
      </c>
    </row>
    <row r="28" spans="1:16" x14ac:dyDescent="0.35">
      <c r="I28" t="s">
        <v>5</v>
      </c>
      <c r="J28">
        <v>6</v>
      </c>
      <c r="K28">
        <v>69</v>
      </c>
      <c r="L28">
        <v>11.5</v>
      </c>
      <c r="M28">
        <v>16.7</v>
      </c>
    </row>
    <row r="29" spans="1:16" ht="15" thickBot="1" x14ac:dyDescent="0.4">
      <c r="I29" s="10" t="s">
        <v>6</v>
      </c>
      <c r="J29" s="10">
        <v>6</v>
      </c>
      <c r="K29" s="10">
        <v>84</v>
      </c>
      <c r="L29" s="10">
        <v>14</v>
      </c>
      <c r="M29" s="10">
        <v>16.8</v>
      </c>
    </row>
    <row r="32" spans="1:16" ht="15" thickBot="1" x14ac:dyDescent="0.4">
      <c r="I32" t="s">
        <v>18</v>
      </c>
    </row>
    <row r="33" spans="9:16" x14ac:dyDescent="0.35">
      <c r="I33" s="11" t="s">
        <v>40</v>
      </c>
      <c r="J33" s="11" t="s">
        <v>20</v>
      </c>
      <c r="K33" s="11" t="s">
        <v>19</v>
      </c>
      <c r="L33" s="11" t="s">
        <v>21</v>
      </c>
      <c r="M33" s="11" t="s">
        <v>22</v>
      </c>
      <c r="N33" s="11" t="s">
        <v>29</v>
      </c>
      <c r="O33" s="11" t="s">
        <v>41</v>
      </c>
      <c r="P33" s="20"/>
    </row>
    <row r="34" spans="9:16" x14ac:dyDescent="0.35">
      <c r="I34" t="s">
        <v>42</v>
      </c>
      <c r="J34">
        <v>21</v>
      </c>
      <c r="K34">
        <v>2</v>
      </c>
      <c r="L34">
        <v>10.5</v>
      </c>
      <c r="M34">
        <v>0.66315789473684206</v>
      </c>
      <c r="N34">
        <v>0.52969149408120197</v>
      </c>
      <c r="O34">
        <v>3.6823203436732408</v>
      </c>
    </row>
    <row r="35" spans="9:16" x14ac:dyDescent="0.35">
      <c r="I35" t="s">
        <v>43</v>
      </c>
      <c r="J35">
        <v>237.5</v>
      </c>
      <c r="K35">
        <v>15</v>
      </c>
      <c r="L35">
        <v>15.833333333333334</v>
      </c>
    </row>
    <row r="37" spans="9:16" ht="15" thickBot="1" x14ac:dyDescent="0.4">
      <c r="I37" s="10" t="s">
        <v>26</v>
      </c>
      <c r="J37" s="10">
        <v>258.5</v>
      </c>
      <c r="K37" s="10">
        <v>17</v>
      </c>
      <c r="L37" s="10"/>
      <c r="M37" s="10"/>
      <c r="N37" s="10"/>
      <c r="O37" s="10"/>
    </row>
  </sheetData>
  <mergeCells count="2">
    <mergeCell ref="E2:G2"/>
    <mergeCell ref="R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EE177-C8FE-4A08-AF32-53017F535C7E}">
  <sheetPr codeName="Sheet121"/>
  <dimension ref="A1:AB69"/>
  <sheetViews>
    <sheetView zoomScaleNormal="100" workbookViewId="0"/>
  </sheetViews>
  <sheetFormatPr defaultRowHeight="14.5" x14ac:dyDescent="0.35"/>
  <cols>
    <col min="5" max="5" width="1.453125" customWidth="1"/>
    <col min="6" max="11" width="7.453125" customWidth="1"/>
    <col min="14" max="14" width="19.54296875" customWidth="1"/>
    <col min="22" max="22" width="18" customWidth="1"/>
    <col min="23" max="23" width="11.54296875" customWidth="1"/>
    <col min="24" max="24" width="14.1796875" customWidth="1"/>
    <col min="25" max="26" width="11.54296875" customWidth="1"/>
    <col min="27" max="27" width="12.26953125" customWidth="1"/>
    <col min="28" max="28" width="11.54296875" customWidth="1"/>
  </cols>
  <sheetData>
    <row r="1" spans="1:27" x14ac:dyDescent="0.35">
      <c r="A1" s="1" t="s">
        <v>47</v>
      </c>
    </row>
    <row r="3" spans="1:27" x14ac:dyDescent="0.35">
      <c r="A3" s="21"/>
      <c r="B3" s="37" t="s">
        <v>48</v>
      </c>
      <c r="C3" s="38"/>
      <c r="D3" s="39"/>
      <c r="F3" s="22" t="s">
        <v>8</v>
      </c>
      <c r="G3" s="22" t="s">
        <v>9</v>
      </c>
      <c r="H3" s="22" t="s">
        <v>49</v>
      </c>
      <c r="I3" s="22" t="s">
        <v>50</v>
      </c>
      <c r="J3" s="22" t="s">
        <v>51</v>
      </c>
      <c r="K3" s="22" t="s">
        <v>52</v>
      </c>
      <c r="N3" t="s">
        <v>53</v>
      </c>
      <c r="V3" t="s">
        <v>2</v>
      </c>
    </row>
    <row r="4" spans="1:27" ht="15" thickBot="1" x14ac:dyDescent="0.4">
      <c r="A4" s="23" t="s">
        <v>54</v>
      </c>
      <c r="B4" s="24" t="s">
        <v>55</v>
      </c>
      <c r="C4" s="24" t="s">
        <v>56</v>
      </c>
      <c r="D4" s="24" t="s">
        <v>57</v>
      </c>
      <c r="F4" s="25">
        <v>1</v>
      </c>
      <c r="G4" s="26">
        <v>1</v>
      </c>
      <c r="H4" s="27">
        <v>0</v>
      </c>
      <c r="I4" s="25">
        <f t="shared" ref="I4:I33" si="0">F4*G4</f>
        <v>1</v>
      </c>
      <c r="J4" s="27">
        <f t="shared" ref="J4:J33" si="1">F4*H4</f>
        <v>0</v>
      </c>
      <c r="K4" s="7">
        <v>128</v>
      </c>
    </row>
    <row r="5" spans="1:27" x14ac:dyDescent="0.35">
      <c r="A5" s="7" t="s">
        <v>58</v>
      </c>
      <c r="B5" s="7">
        <v>128</v>
      </c>
      <c r="C5" s="7">
        <v>166</v>
      </c>
      <c r="D5" s="7">
        <v>151</v>
      </c>
      <c r="F5" s="28">
        <v>1</v>
      </c>
      <c r="G5">
        <v>1</v>
      </c>
      <c r="H5" s="29">
        <v>0</v>
      </c>
      <c r="I5">
        <f t="shared" si="0"/>
        <v>1</v>
      </c>
      <c r="J5">
        <f t="shared" si="1"/>
        <v>0</v>
      </c>
      <c r="K5" s="30">
        <v>150</v>
      </c>
      <c r="N5" t="s">
        <v>34</v>
      </c>
      <c r="O5" t="s">
        <v>55</v>
      </c>
      <c r="P5" t="s">
        <v>56</v>
      </c>
      <c r="Q5" t="s">
        <v>57</v>
      </c>
      <c r="R5" t="s">
        <v>26</v>
      </c>
      <c r="V5" s="5" t="s">
        <v>10</v>
      </c>
      <c r="W5" s="5"/>
    </row>
    <row r="6" spans="1:27" ht="15" thickBot="1" x14ac:dyDescent="0.4">
      <c r="A6" s="30"/>
      <c r="B6" s="30">
        <v>150</v>
      </c>
      <c r="C6" s="30">
        <v>178</v>
      </c>
      <c r="D6" s="30">
        <v>125</v>
      </c>
      <c r="F6" s="28">
        <v>1</v>
      </c>
      <c r="G6">
        <v>1</v>
      </c>
      <c r="H6" s="29">
        <v>0</v>
      </c>
      <c r="I6">
        <f t="shared" si="0"/>
        <v>1</v>
      </c>
      <c r="J6">
        <f t="shared" si="1"/>
        <v>0</v>
      </c>
      <c r="K6" s="30">
        <v>174</v>
      </c>
      <c r="N6" s="31" t="s">
        <v>58</v>
      </c>
      <c r="O6" s="31"/>
      <c r="P6" s="31"/>
      <c r="Q6" s="31"/>
      <c r="R6" s="31"/>
      <c r="V6" t="s">
        <v>12</v>
      </c>
      <c r="W6">
        <v>0.61717863365297299</v>
      </c>
    </row>
    <row r="7" spans="1:27" x14ac:dyDescent="0.35">
      <c r="A7" s="30"/>
      <c r="B7" s="30">
        <v>174</v>
      </c>
      <c r="C7" s="30">
        <v>187</v>
      </c>
      <c r="D7" s="30">
        <v>117</v>
      </c>
      <c r="F7" s="28">
        <v>1</v>
      </c>
      <c r="G7">
        <v>1</v>
      </c>
      <c r="H7" s="29">
        <v>0</v>
      </c>
      <c r="I7">
        <f t="shared" si="0"/>
        <v>1</v>
      </c>
      <c r="J7">
        <f t="shared" si="1"/>
        <v>0</v>
      </c>
      <c r="K7" s="30">
        <v>116</v>
      </c>
      <c r="N7" t="s">
        <v>36</v>
      </c>
      <c r="O7">
        <v>5</v>
      </c>
      <c r="P7">
        <v>5</v>
      </c>
      <c r="Q7">
        <v>5</v>
      </c>
      <c r="R7">
        <v>15</v>
      </c>
      <c r="V7" t="s">
        <v>14</v>
      </c>
      <c r="W7">
        <v>0.38090946583775059</v>
      </c>
    </row>
    <row r="8" spans="1:27" x14ac:dyDescent="0.35">
      <c r="A8" s="30"/>
      <c r="B8" s="30">
        <v>116</v>
      </c>
      <c r="C8" s="30">
        <v>153</v>
      </c>
      <c r="D8" s="30">
        <v>155</v>
      </c>
      <c r="F8" s="32">
        <v>1</v>
      </c>
      <c r="G8" s="33">
        <v>1</v>
      </c>
      <c r="H8" s="21">
        <v>0</v>
      </c>
      <c r="I8">
        <f t="shared" si="0"/>
        <v>1</v>
      </c>
      <c r="J8">
        <f t="shared" si="1"/>
        <v>0</v>
      </c>
      <c r="K8" s="8">
        <v>109</v>
      </c>
      <c r="N8" t="s">
        <v>37</v>
      </c>
      <c r="O8">
        <v>677</v>
      </c>
      <c r="P8">
        <v>879</v>
      </c>
      <c r="Q8">
        <v>706</v>
      </c>
      <c r="R8">
        <v>2262</v>
      </c>
      <c r="V8" t="s">
        <v>15</v>
      </c>
      <c r="W8">
        <v>0.25193227122061529</v>
      </c>
    </row>
    <row r="9" spans="1:27" x14ac:dyDescent="0.35">
      <c r="A9" s="30"/>
      <c r="B9" s="8">
        <v>109</v>
      </c>
      <c r="C9" s="8">
        <v>195</v>
      </c>
      <c r="D9" s="8">
        <v>158</v>
      </c>
      <c r="F9" s="25">
        <v>0</v>
      </c>
      <c r="G9" s="26">
        <v>1</v>
      </c>
      <c r="H9" s="27">
        <v>0</v>
      </c>
      <c r="I9" s="25">
        <f t="shared" si="0"/>
        <v>0</v>
      </c>
      <c r="J9" s="27">
        <f t="shared" si="1"/>
        <v>0</v>
      </c>
      <c r="K9" s="7">
        <v>175</v>
      </c>
      <c r="N9" t="s">
        <v>38</v>
      </c>
      <c r="O9">
        <v>135.4</v>
      </c>
      <c r="P9">
        <v>175.8</v>
      </c>
      <c r="Q9">
        <v>141.19999999999999</v>
      </c>
      <c r="R9">
        <v>150.80000000000001</v>
      </c>
      <c r="V9" t="s">
        <v>16</v>
      </c>
      <c r="W9">
        <v>21.221058723196002</v>
      </c>
    </row>
    <row r="10" spans="1:27" ht="15" thickBot="1" x14ac:dyDescent="0.4">
      <c r="A10" s="7" t="s">
        <v>59</v>
      </c>
      <c r="B10" s="7">
        <v>175</v>
      </c>
      <c r="C10" s="7">
        <v>140</v>
      </c>
      <c r="D10" s="7">
        <v>167</v>
      </c>
      <c r="F10" s="28">
        <v>0</v>
      </c>
      <c r="G10">
        <v>1</v>
      </c>
      <c r="H10" s="29">
        <v>0</v>
      </c>
      <c r="I10">
        <f t="shared" si="0"/>
        <v>0</v>
      </c>
      <c r="J10">
        <f t="shared" si="1"/>
        <v>0</v>
      </c>
      <c r="K10" s="30">
        <v>132</v>
      </c>
      <c r="N10" t="s">
        <v>39</v>
      </c>
      <c r="O10">
        <v>707.79999999999927</v>
      </c>
      <c r="P10">
        <v>278.7</v>
      </c>
      <c r="Q10">
        <v>354.20000000000073</v>
      </c>
      <c r="R10">
        <v>723.88571428571595</v>
      </c>
      <c r="V10" s="10" t="s">
        <v>17</v>
      </c>
      <c r="W10" s="10">
        <v>30</v>
      </c>
    </row>
    <row r="11" spans="1:27" x14ac:dyDescent="0.35">
      <c r="A11" s="30"/>
      <c r="B11" s="30">
        <v>132</v>
      </c>
      <c r="C11" s="30">
        <v>145</v>
      </c>
      <c r="D11" s="30">
        <v>183</v>
      </c>
      <c r="F11" s="28">
        <v>0</v>
      </c>
      <c r="G11">
        <v>1</v>
      </c>
      <c r="H11" s="29">
        <v>0</v>
      </c>
      <c r="I11">
        <f t="shared" si="0"/>
        <v>0</v>
      </c>
      <c r="J11">
        <f t="shared" si="1"/>
        <v>0</v>
      </c>
      <c r="K11" s="30">
        <v>120</v>
      </c>
    </row>
    <row r="12" spans="1:27" ht="15" thickBot="1" x14ac:dyDescent="0.4">
      <c r="A12" s="30"/>
      <c r="B12" s="30">
        <v>120</v>
      </c>
      <c r="C12" s="30">
        <v>159</v>
      </c>
      <c r="D12" s="30">
        <v>142</v>
      </c>
      <c r="F12" s="28">
        <v>0</v>
      </c>
      <c r="G12">
        <v>1</v>
      </c>
      <c r="H12" s="29">
        <v>0</v>
      </c>
      <c r="I12">
        <f t="shared" si="0"/>
        <v>0</v>
      </c>
      <c r="J12">
        <f t="shared" si="1"/>
        <v>0</v>
      </c>
      <c r="K12" s="30">
        <v>187</v>
      </c>
      <c r="N12" s="31" t="s">
        <v>59</v>
      </c>
      <c r="O12" s="31"/>
      <c r="P12" s="31"/>
      <c r="Q12" s="31"/>
      <c r="R12" s="31"/>
      <c r="V12" t="s">
        <v>18</v>
      </c>
    </row>
    <row r="13" spans="1:27" x14ac:dyDescent="0.35">
      <c r="A13" s="30"/>
      <c r="B13" s="30">
        <v>187</v>
      </c>
      <c r="C13" s="30">
        <v>131</v>
      </c>
      <c r="D13" s="30">
        <v>167</v>
      </c>
      <c r="F13" s="32">
        <v>0</v>
      </c>
      <c r="G13" s="33">
        <v>1</v>
      </c>
      <c r="H13" s="21">
        <v>0</v>
      </c>
      <c r="I13">
        <f t="shared" si="0"/>
        <v>0</v>
      </c>
      <c r="J13">
        <f t="shared" si="1"/>
        <v>0</v>
      </c>
      <c r="K13" s="8">
        <v>184</v>
      </c>
      <c r="N13" t="s">
        <v>36</v>
      </c>
      <c r="O13">
        <v>5</v>
      </c>
      <c r="P13">
        <v>5</v>
      </c>
      <c r="Q13">
        <v>5</v>
      </c>
      <c r="R13">
        <v>15</v>
      </c>
      <c r="V13" s="11"/>
      <c r="W13" s="11" t="s">
        <v>19</v>
      </c>
      <c r="X13" s="11" t="s">
        <v>20</v>
      </c>
      <c r="Y13" s="11" t="s">
        <v>21</v>
      </c>
      <c r="Z13" s="11" t="s">
        <v>22</v>
      </c>
      <c r="AA13" s="11" t="s">
        <v>23</v>
      </c>
    </row>
    <row r="14" spans="1:27" x14ac:dyDescent="0.35">
      <c r="A14" s="8"/>
      <c r="B14" s="8">
        <v>184</v>
      </c>
      <c r="C14" s="8">
        <v>126</v>
      </c>
      <c r="D14" s="8">
        <v>168</v>
      </c>
      <c r="F14" s="25">
        <v>1</v>
      </c>
      <c r="G14" s="26">
        <v>0</v>
      </c>
      <c r="H14" s="27">
        <v>1</v>
      </c>
      <c r="I14" s="25">
        <f t="shared" si="0"/>
        <v>0</v>
      </c>
      <c r="J14" s="27">
        <f t="shared" si="1"/>
        <v>1</v>
      </c>
      <c r="K14" s="7">
        <v>166</v>
      </c>
      <c r="N14" t="s">
        <v>37</v>
      </c>
      <c r="O14">
        <v>798</v>
      </c>
      <c r="P14">
        <v>701</v>
      </c>
      <c r="Q14">
        <v>827</v>
      </c>
      <c r="R14">
        <v>2326</v>
      </c>
      <c r="V14" t="s">
        <v>24</v>
      </c>
      <c r="W14">
        <v>5</v>
      </c>
      <c r="X14">
        <v>6649.8666666666722</v>
      </c>
      <c r="Y14">
        <v>1329.9733333333345</v>
      </c>
      <c r="Z14">
        <v>2.9533086602516687</v>
      </c>
      <c r="AA14">
        <v>3.237417922643393E-2</v>
      </c>
    </row>
    <row r="15" spans="1:27" x14ac:dyDescent="0.35">
      <c r="F15" s="28">
        <v>1</v>
      </c>
      <c r="G15">
        <v>0</v>
      </c>
      <c r="H15" s="29">
        <v>1</v>
      </c>
      <c r="I15">
        <f t="shared" si="0"/>
        <v>0</v>
      </c>
      <c r="J15">
        <f t="shared" si="1"/>
        <v>1</v>
      </c>
      <c r="K15" s="30">
        <v>178</v>
      </c>
      <c r="N15" t="s">
        <v>38</v>
      </c>
      <c r="O15">
        <v>159.6</v>
      </c>
      <c r="P15">
        <v>140.19999999999999</v>
      </c>
      <c r="Q15">
        <v>165.4</v>
      </c>
      <c r="R15">
        <v>155.06666666666666</v>
      </c>
      <c r="V15" t="s">
        <v>25</v>
      </c>
      <c r="W15">
        <v>24</v>
      </c>
      <c r="X15">
        <v>10807.999999999996</v>
      </c>
      <c r="Y15">
        <v>450.3333333333332</v>
      </c>
    </row>
    <row r="16" spans="1:27" ht="15" thickBot="1" x14ac:dyDescent="0.4">
      <c r="A16" t="s">
        <v>60</v>
      </c>
      <c r="F16" s="28">
        <v>1</v>
      </c>
      <c r="G16">
        <v>0</v>
      </c>
      <c r="H16" s="29">
        <v>1</v>
      </c>
      <c r="I16">
        <f t="shared" si="0"/>
        <v>0</v>
      </c>
      <c r="J16">
        <f t="shared" si="1"/>
        <v>1</v>
      </c>
      <c r="K16" s="30">
        <v>187</v>
      </c>
      <c r="N16" t="s">
        <v>39</v>
      </c>
      <c r="O16">
        <v>978.29999999999927</v>
      </c>
      <c r="P16">
        <v>165.7</v>
      </c>
      <c r="Q16">
        <v>217.3</v>
      </c>
      <c r="R16">
        <v>513.35238095238208</v>
      </c>
      <c r="V16" s="10" t="s">
        <v>26</v>
      </c>
      <c r="W16" s="10">
        <v>29</v>
      </c>
      <c r="X16" s="10">
        <v>17457.866666666669</v>
      </c>
      <c r="Y16" s="10"/>
      <c r="Z16" s="10"/>
      <c r="AA16" s="10"/>
    </row>
    <row r="17" spans="1:28" ht="15" thickBot="1" x14ac:dyDescent="0.4">
      <c r="A17" t="s">
        <v>61</v>
      </c>
      <c r="F17" s="28">
        <v>1</v>
      </c>
      <c r="G17">
        <v>0</v>
      </c>
      <c r="H17" s="29">
        <v>1</v>
      </c>
      <c r="I17">
        <f t="shared" si="0"/>
        <v>0</v>
      </c>
      <c r="J17">
        <f t="shared" si="1"/>
        <v>1</v>
      </c>
      <c r="K17" s="30">
        <v>153</v>
      </c>
    </row>
    <row r="18" spans="1:28" ht="15" thickBot="1" x14ac:dyDescent="0.4">
      <c r="A18" t="s">
        <v>62</v>
      </c>
      <c r="F18" s="32">
        <v>1</v>
      </c>
      <c r="G18" s="33">
        <v>0</v>
      </c>
      <c r="H18" s="21">
        <v>1</v>
      </c>
      <c r="I18">
        <f t="shared" si="0"/>
        <v>0</v>
      </c>
      <c r="J18">
        <f t="shared" si="1"/>
        <v>1</v>
      </c>
      <c r="K18" s="8">
        <v>195</v>
      </c>
      <c r="N18" s="31" t="s">
        <v>26</v>
      </c>
      <c r="O18" s="31"/>
      <c r="P18" s="31"/>
      <c r="Q18" s="31"/>
      <c r="V18" s="11"/>
      <c r="W18" s="11" t="s">
        <v>27</v>
      </c>
      <c r="X18" s="11" t="s">
        <v>16</v>
      </c>
      <c r="Y18" s="11" t="s">
        <v>28</v>
      </c>
      <c r="Z18" s="11" t="s">
        <v>29</v>
      </c>
      <c r="AA18" s="11" t="s">
        <v>30</v>
      </c>
      <c r="AB18" s="11" t="s">
        <v>31</v>
      </c>
    </row>
    <row r="19" spans="1:28" x14ac:dyDescent="0.35">
      <c r="F19" s="25">
        <v>0</v>
      </c>
      <c r="G19" s="26">
        <v>0</v>
      </c>
      <c r="H19" s="27">
        <v>1</v>
      </c>
      <c r="I19" s="25">
        <f t="shared" si="0"/>
        <v>0</v>
      </c>
      <c r="J19" s="27">
        <f t="shared" si="1"/>
        <v>0</v>
      </c>
      <c r="K19" s="7">
        <v>140</v>
      </c>
      <c r="N19" t="s">
        <v>36</v>
      </c>
      <c r="O19">
        <v>10</v>
      </c>
      <c r="P19">
        <v>10</v>
      </c>
      <c r="Q19">
        <v>10</v>
      </c>
      <c r="V19" t="s">
        <v>32</v>
      </c>
      <c r="W19">
        <v>165.4</v>
      </c>
      <c r="X19">
        <v>9.4903459719162306</v>
      </c>
      <c r="Y19">
        <v>17.42823712533248</v>
      </c>
      <c r="Z19">
        <v>3.9686361709731235E-15</v>
      </c>
      <c r="AA19">
        <v>145.81288859920977</v>
      </c>
      <c r="AB19">
        <v>184.98711140079024</v>
      </c>
    </row>
    <row r="20" spans="1:28" x14ac:dyDescent="0.35">
      <c r="F20" s="28">
        <v>0</v>
      </c>
      <c r="G20">
        <v>0</v>
      </c>
      <c r="H20" s="29">
        <v>1</v>
      </c>
      <c r="I20">
        <f t="shared" si="0"/>
        <v>0</v>
      </c>
      <c r="J20">
        <f t="shared" si="1"/>
        <v>0</v>
      </c>
      <c r="K20" s="30">
        <v>145</v>
      </c>
      <c r="N20" t="s">
        <v>37</v>
      </c>
      <c r="O20">
        <v>1475</v>
      </c>
      <c r="P20">
        <v>1580</v>
      </c>
      <c r="Q20">
        <v>1533</v>
      </c>
      <c r="V20" t="s">
        <v>8</v>
      </c>
      <c r="W20">
        <v>-24.200000000000003</v>
      </c>
      <c r="X20">
        <v>13.421375985096804</v>
      </c>
      <c r="Y20">
        <v>-1.8030938129497203</v>
      </c>
      <c r="Z20">
        <v>8.3944409308501486E-2</v>
      </c>
      <c r="AA20">
        <v>-51.900358590710219</v>
      </c>
      <c r="AB20">
        <v>3.5003585907102135</v>
      </c>
    </row>
    <row r="21" spans="1:28" x14ac:dyDescent="0.35">
      <c r="F21" s="28">
        <v>0</v>
      </c>
      <c r="G21">
        <v>0</v>
      </c>
      <c r="H21" s="29">
        <v>1</v>
      </c>
      <c r="I21">
        <f t="shared" si="0"/>
        <v>0</v>
      </c>
      <c r="J21">
        <f t="shared" si="1"/>
        <v>0</v>
      </c>
      <c r="K21" s="30">
        <v>159</v>
      </c>
      <c r="N21" t="s">
        <v>38</v>
      </c>
      <c r="O21">
        <v>147.5</v>
      </c>
      <c r="P21">
        <v>158</v>
      </c>
      <c r="Q21">
        <v>153.30000000000001</v>
      </c>
      <c r="V21" t="s">
        <v>9</v>
      </c>
      <c r="W21">
        <v>-5.800000000000014</v>
      </c>
      <c r="X21">
        <v>13.421375985096805</v>
      </c>
      <c r="Y21">
        <v>-0.43214645103753718</v>
      </c>
      <c r="Z21">
        <v>0.66949292622206347</v>
      </c>
      <c r="AA21">
        <v>-33.500358590710235</v>
      </c>
      <c r="AB21">
        <v>21.900358590710205</v>
      </c>
    </row>
    <row r="22" spans="1:28" x14ac:dyDescent="0.35">
      <c r="F22" s="28">
        <v>0</v>
      </c>
      <c r="G22">
        <v>0</v>
      </c>
      <c r="H22" s="29">
        <v>1</v>
      </c>
      <c r="I22">
        <f t="shared" si="0"/>
        <v>0</v>
      </c>
      <c r="J22">
        <f t="shared" si="1"/>
        <v>0</v>
      </c>
      <c r="K22" s="30">
        <v>131</v>
      </c>
      <c r="N22" t="s">
        <v>39</v>
      </c>
      <c r="O22">
        <v>912.05555555555554</v>
      </c>
      <c r="P22">
        <v>549.55555555555554</v>
      </c>
      <c r="Q22">
        <v>416.67777777777843</v>
      </c>
      <c r="V22" t="s">
        <v>49</v>
      </c>
      <c r="W22">
        <v>-25.199999999999978</v>
      </c>
      <c r="X22">
        <v>13.421375985096804</v>
      </c>
      <c r="Y22">
        <v>-1.8776018217492936</v>
      </c>
      <c r="Z22">
        <v>7.2641419078709163E-2</v>
      </c>
      <c r="AA22">
        <v>-52.900358590710198</v>
      </c>
      <c r="AB22">
        <v>2.5003585907102384</v>
      </c>
    </row>
    <row r="23" spans="1:28" x14ac:dyDescent="0.35">
      <c r="F23" s="32">
        <v>0</v>
      </c>
      <c r="G23" s="33">
        <v>0</v>
      </c>
      <c r="H23" s="21">
        <v>1</v>
      </c>
      <c r="I23">
        <f t="shared" si="0"/>
        <v>0</v>
      </c>
      <c r="J23">
        <f t="shared" si="1"/>
        <v>0</v>
      </c>
      <c r="K23" s="8">
        <v>126</v>
      </c>
      <c r="V23" t="s">
        <v>50</v>
      </c>
      <c r="W23">
        <v>3.3365259019643346E-14</v>
      </c>
      <c r="X23">
        <v>18.980691943832461</v>
      </c>
      <c r="Y23">
        <v>1.7578526177221358E-15</v>
      </c>
      <c r="Z23">
        <v>1</v>
      </c>
      <c r="AA23">
        <v>-39.174222801580434</v>
      </c>
      <c r="AB23">
        <v>39.174222801580505</v>
      </c>
    </row>
    <row r="24" spans="1:28" ht="15" thickBot="1" x14ac:dyDescent="0.4">
      <c r="F24" s="25">
        <v>1</v>
      </c>
      <c r="G24" s="26">
        <v>0</v>
      </c>
      <c r="H24" s="27">
        <v>0</v>
      </c>
      <c r="I24" s="25">
        <f t="shared" si="0"/>
        <v>0</v>
      </c>
      <c r="J24" s="27">
        <f t="shared" si="1"/>
        <v>0</v>
      </c>
      <c r="K24" s="7">
        <v>151</v>
      </c>
      <c r="V24" s="10" t="s">
        <v>51</v>
      </c>
      <c r="W24" s="10">
        <v>59.79999999999999</v>
      </c>
      <c r="X24" s="10">
        <v>18.980691943832458</v>
      </c>
      <c r="Y24" s="10">
        <v>3.1505700728382173</v>
      </c>
      <c r="Z24" s="10">
        <v>4.3278128988797253E-3</v>
      </c>
      <c r="AA24" s="10">
        <v>20.625777198419527</v>
      </c>
      <c r="AB24" s="10">
        <v>98.974222801580453</v>
      </c>
    </row>
    <row r="25" spans="1:28" ht="15" thickBot="1" x14ac:dyDescent="0.4">
      <c r="F25" s="28">
        <v>1</v>
      </c>
      <c r="G25">
        <v>0</v>
      </c>
      <c r="H25" s="29">
        <v>0</v>
      </c>
      <c r="I25">
        <f t="shared" si="0"/>
        <v>0</v>
      </c>
      <c r="J25">
        <f t="shared" si="1"/>
        <v>0</v>
      </c>
      <c r="K25" s="30">
        <v>125</v>
      </c>
      <c r="N25" t="s">
        <v>18</v>
      </c>
    </row>
    <row r="26" spans="1:28" x14ac:dyDescent="0.35">
      <c r="F26" s="28">
        <v>1</v>
      </c>
      <c r="G26">
        <v>0</v>
      </c>
      <c r="H26" s="29">
        <v>0</v>
      </c>
      <c r="I26">
        <f t="shared" si="0"/>
        <v>0</v>
      </c>
      <c r="J26">
        <f t="shared" si="1"/>
        <v>0</v>
      </c>
      <c r="K26" s="30">
        <v>117</v>
      </c>
      <c r="N26" s="11" t="s">
        <v>40</v>
      </c>
      <c r="O26" s="11" t="s">
        <v>20</v>
      </c>
      <c r="P26" s="11" t="s">
        <v>19</v>
      </c>
      <c r="Q26" s="11" t="s">
        <v>21</v>
      </c>
      <c r="R26" s="11" t="s">
        <v>22</v>
      </c>
      <c r="S26" s="11" t="s">
        <v>29</v>
      </c>
      <c r="T26" s="11" t="s">
        <v>41</v>
      </c>
      <c r="V26" t="s">
        <v>63</v>
      </c>
      <c r="W26" s="23">
        <f>X14/X16</f>
        <v>0.38090946583775059</v>
      </c>
    </row>
    <row r="27" spans="1:28" x14ac:dyDescent="0.35">
      <c r="F27" s="28">
        <v>1</v>
      </c>
      <c r="G27">
        <v>0</v>
      </c>
      <c r="H27" s="29">
        <v>0</v>
      </c>
      <c r="I27">
        <f t="shared" si="0"/>
        <v>0</v>
      </c>
      <c r="J27">
        <f t="shared" si="1"/>
        <v>0</v>
      </c>
      <c r="K27" s="30">
        <v>155</v>
      </c>
      <c r="N27" t="s">
        <v>64</v>
      </c>
      <c r="O27">
        <v>136.53333333333285</v>
      </c>
      <c r="P27">
        <v>1</v>
      </c>
      <c r="Q27">
        <v>136.53333333333285</v>
      </c>
      <c r="R27">
        <v>0.30318282753515807</v>
      </c>
      <c r="S27">
        <v>0.58698317897716845</v>
      </c>
      <c r="T27">
        <v>4.2596772726902348</v>
      </c>
    </row>
    <row r="28" spans="1:28" x14ac:dyDescent="0.35">
      <c r="F28" s="32">
        <v>1</v>
      </c>
      <c r="G28" s="33">
        <v>0</v>
      </c>
      <c r="H28" s="21">
        <v>0</v>
      </c>
      <c r="I28">
        <f t="shared" si="0"/>
        <v>0</v>
      </c>
      <c r="J28">
        <f t="shared" si="1"/>
        <v>0</v>
      </c>
      <c r="K28" s="8">
        <v>158</v>
      </c>
      <c r="N28" t="s">
        <v>65</v>
      </c>
      <c r="O28">
        <v>553.26666666666642</v>
      </c>
      <c r="P28">
        <v>2</v>
      </c>
      <c r="Q28">
        <v>276.63333333333321</v>
      </c>
      <c r="R28">
        <v>0.61428571428571399</v>
      </c>
      <c r="S28">
        <v>0.54931693706660334</v>
      </c>
      <c r="T28">
        <v>3.4028261053501945</v>
      </c>
      <c r="V28" t="s">
        <v>66</v>
      </c>
    </row>
    <row r="29" spans="1:28" x14ac:dyDescent="0.35">
      <c r="F29" s="25">
        <v>0</v>
      </c>
      <c r="G29" s="26">
        <v>0</v>
      </c>
      <c r="H29" s="27">
        <v>0</v>
      </c>
      <c r="I29" s="25">
        <f t="shared" si="0"/>
        <v>0</v>
      </c>
      <c r="J29" s="27">
        <f t="shared" si="1"/>
        <v>0</v>
      </c>
      <c r="K29" s="7">
        <v>167</v>
      </c>
      <c r="N29" t="s">
        <v>67</v>
      </c>
      <c r="O29">
        <v>5960.0666666666657</v>
      </c>
      <c r="P29">
        <v>2</v>
      </c>
      <c r="Q29">
        <v>2980.0333333333328</v>
      </c>
      <c r="R29">
        <v>6.6173945225758688</v>
      </c>
      <c r="S29">
        <v>5.1421901060349955E-3</v>
      </c>
      <c r="T29">
        <v>3.4028261053501945</v>
      </c>
    </row>
    <row r="30" spans="1:28" x14ac:dyDescent="0.35">
      <c r="F30" s="28">
        <v>0</v>
      </c>
      <c r="G30">
        <v>0</v>
      </c>
      <c r="H30" s="29">
        <v>0</v>
      </c>
      <c r="I30" s="28">
        <f t="shared" si="0"/>
        <v>0</v>
      </c>
      <c r="J30" s="29">
        <f t="shared" si="1"/>
        <v>0</v>
      </c>
      <c r="K30" s="30">
        <v>183</v>
      </c>
      <c r="N30" t="s">
        <v>68</v>
      </c>
      <c r="O30">
        <v>10808</v>
      </c>
      <c r="P30">
        <v>24</v>
      </c>
      <c r="Q30">
        <v>450.33333333333331</v>
      </c>
      <c r="V30" t="s">
        <v>2</v>
      </c>
    </row>
    <row r="31" spans="1:28" ht="15" thickBot="1" x14ac:dyDescent="0.4">
      <c r="F31" s="28">
        <v>0</v>
      </c>
      <c r="G31">
        <v>0</v>
      </c>
      <c r="H31" s="29">
        <v>0</v>
      </c>
      <c r="I31" s="28">
        <f t="shared" si="0"/>
        <v>0</v>
      </c>
      <c r="J31" s="29">
        <f t="shared" si="1"/>
        <v>0</v>
      </c>
      <c r="K31" s="30">
        <v>142</v>
      </c>
    </row>
    <row r="32" spans="1:28" ht="15" thickBot="1" x14ac:dyDescent="0.4">
      <c r="F32" s="28">
        <v>0</v>
      </c>
      <c r="G32">
        <v>0</v>
      </c>
      <c r="H32" s="29">
        <v>0</v>
      </c>
      <c r="I32" s="28">
        <f t="shared" si="0"/>
        <v>0</v>
      </c>
      <c r="J32" s="29">
        <f t="shared" si="1"/>
        <v>0</v>
      </c>
      <c r="K32" s="30">
        <v>167</v>
      </c>
      <c r="N32" s="10" t="s">
        <v>26</v>
      </c>
      <c r="O32" s="10">
        <v>17457.866666666665</v>
      </c>
      <c r="P32" s="10">
        <v>29</v>
      </c>
      <c r="Q32" s="10"/>
      <c r="R32" s="10"/>
      <c r="S32" s="10"/>
      <c r="T32" s="10"/>
      <c r="V32" s="5" t="s">
        <v>10</v>
      </c>
      <c r="W32" s="5"/>
    </row>
    <row r="33" spans="6:28" x14ac:dyDescent="0.35">
      <c r="F33" s="32">
        <v>0</v>
      </c>
      <c r="G33" s="33">
        <v>0</v>
      </c>
      <c r="H33" s="21">
        <v>0</v>
      </c>
      <c r="I33" s="32">
        <f t="shared" si="0"/>
        <v>0</v>
      </c>
      <c r="J33" s="21">
        <f t="shared" si="1"/>
        <v>0</v>
      </c>
      <c r="K33" s="8">
        <v>168</v>
      </c>
      <c r="V33" t="s">
        <v>12</v>
      </c>
      <c r="W33">
        <v>8.8434914543495211E-2</v>
      </c>
    </row>
    <row r="34" spans="6:28" x14ac:dyDescent="0.35">
      <c r="V34" t="s">
        <v>14</v>
      </c>
      <c r="W34">
        <v>7.8207341103152996E-3</v>
      </c>
    </row>
    <row r="35" spans="6:28" x14ac:dyDescent="0.35">
      <c r="F35" t="s">
        <v>69</v>
      </c>
      <c r="N35" t="s">
        <v>70</v>
      </c>
      <c r="V35" t="s">
        <v>15</v>
      </c>
      <c r="W35">
        <v>-2.7614239671459154E-2</v>
      </c>
    </row>
    <row r="36" spans="6:28" x14ac:dyDescent="0.35">
      <c r="V36" t="s">
        <v>16</v>
      </c>
      <c r="W36">
        <v>24.872053546481592</v>
      </c>
    </row>
    <row r="37" spans="6:28" ht="15" thickBot="1" x14ac:dyDescent="0.4">
      <c r="F37" s="22" t="s">
        <v>8</v>
      </c>
      <c r="G37" s="22" t="s">
        <v>9</v>
      </c>
      <c r="H37" s="22" t="s">
        <v>49</v>
      </c>
      <c r="I37" s="22" t="s">
        <v>50</v>
      </c>
      <c r="J37" s="22" t="s">
        <v>51</v>
      </c>
      <c r="K37" s="22" t="s">
        <v>45</v>
      </c>
      <c r="N37" t="s">
        <v>71</v>
      </c>
      <c r="O37" s="7">
        <f>O32/P32</f>
        <v>601.99540229885054</v>
      </c>
      <c r="V37" s="10" t="s">
        <v>17</v>
      </c>
      <c r="W37" s="10">
        <v>30</v>
      </c>
    </row>
    <row r="38" spans="6:28" x14ac:dyDescent="0.35">
      <c r="F38" s="25">
        <v>0</v>
      </c>
      <c r="G38" s="26">
        <v>0</v>
      </c>
      <c r="H38" s="26">
        <v>0</v>
      </c>
      <c r="I38" s="25">
        <f t="shared" ref="I38:I43" si="2">F38*G38</f>
        <v>0</v>
      </c>
      <c r="J38" s="27">
        <f t="shared" ref="J38:J43" si="3">F38*H38</f>
        <v>0</v>
      </c>
      <c r="K38" s="7">
        <f t="shared" ref="K38:K43" si="4">AVERAGEIFS($K$4:$K$33,$F$4:$F$33,F38,$G$4:$G$33,G38,$H$4:$H$33,H38)</f>
        <v>165.4</v>
      </c>
      <c r="N38" t="s">
        <v>63</v>
      </c>
      <c r="O38" s="8">
        <f>1-O30/O32</f>
        <v>0.38090946583775021</v>
      </c>
    </row>
    <row r="39" spans="6:28" ht="15" thickBot="1" x14ac:dyDescent="0.4">
      <c r="F39" s="28">
        <v>0</v>
      </c>
      <c r="G39">
        <v>0</v>
      </c>
      <c r="H39">
        <v>1</v>
      </c>
      <c r="I39" s="28">
        <f t="shared" si="2"/>
        <v>0</v>
      </c>
      <c r="J39" s="29">
        <f t="shared" si="3"/>
        <v>0</v>
      </c>
      <c r="K39" s="30">
        <f t="shared" si="4"/>
        <v>140.19999999999999</v>
      </c>
      <c r="V39" t="s">
        <v>18</v>
      </c>
    </row>
    <row r="40" spans="6:28" x14ac:dyDescent="0.35">
      <c r="F40" s="28">
        <v>0</v>
      </c>
      <c r="G40">
        <v>1</v>
      </c>
      <c r="H40">
        <v>0</v>
      </c>
      <c r="I40" s="28">
        <f t="shared" si="2"/>
        <v>0</v>
      </c>
      <c r="J40" s="29">
        <f t="shared" si="3"/>
        <v>0</v>
      </c>
      <c r="K40" s="30">
        <f t="shared" si="4"/>
        <v>159.6</v>
      </c>
      <c r="N40" t="s">
        <v>72</v>
      </c>
      <c r="V40" s="11"/>
      <c r="W40" s="11" t="s">
        <v>19</v>
      </c>
      <c r="X40" s="11" t="s">
        <v>20</v>
      </c>
      <c r="Y40" s="11" t="s">
        <v>21</v>
      </c>
      <c r="Z40" s="11" t="s">
        <v>22</v>
      </c>
      <c r="AA40" s="11" t="s">
        <v>23</v>
      </c>
    </row>
    <row r="41" spans="6:28" x14ac:dyDescent="0.35">
      <c r="F41" s="28">
        <v>1</v>
      </c>
      <c r="G41">
        <v>0</v>
      </c>
      <c r="H41">
        <v>0</v>
      </c>
      <c r="I41" s="28">
        <f t="shared" si="2"/>
        <v>0</v>
      </c>
      <c r="J41" s="29">
        <f t="shared" si="3"/>
        <v>0</v>
      </c>
      <c r="K41" s="30">
        <f t="shared" si="4"/>
        <v>141.19999999999999</v>
      </c>
      <c r="V41" t="s">
        <v>24</v>
      </c>
      <c r="W41">
        <v>1</v>
      </c>
      <c r="X41">
        <v>136.53333333333649</v>
      </c>
      <c r="Y41">
        <v>136.53333333333649</v>
      </c>
      <c r="Z41">
        <v>0.22070664306058552</v>
      </c>
      <c r="AA41">
        <v>0.64214034280893406</v>
      </c>
    </row>
    <row r="42" spans="6:28" ht="16.5" x14ac:dyDescent="0.35">
      <c r="F42" s="28">
        <v>1</v>
      </c>
      <c r="G42">
        <v>0</v>
      </c>
      <c r="H42">
        <v>1</v>
      </c>
      <c r="I42" s="28">
        <f t="shared" si="2"/>
        <v>0</v>
      </c>
      <c r="J42" s="29">
        <f t="shared" si="3"/>
        <v>1</v>
      </c>
      <c r="K42" s="30">
        <f t="shared" si="4"/>
        <v>175.8</v>
      </c>
      <c r="N42" s="6" t="s">
        <v>73</v>
      </c>
      <c r="O42" s="23">
        <f>(O32-P32*Q30)/(O32+Q30)</f>
        <v>0.24559698908879729</v>
      </c>
      <c r="V42" t="s">
        <v>25</v>
      </c>
      <c r="W42">
        <v>28</v>
      </c>
      <c r="X42">
        <v>17321.333333333332</v>
      </c>
      <c r="Y42">
        <v>618.61904761904759</v>
      </c>
    </row>
    <row r="43" spans="6:28" ht="15" thickBot="1" x14ac:dyDescent="0.4">
      <c r="F43" s="32">
        <v>1</v>
      </c>
      <c r="G43" s="33">
        <v>1</v>
      </c>
      <c r="H43" s="33">
        <v>0</v>
      </c>
      <c r="I43" s="32">
        <f t="shared" si="2"/>
        <v>1</v>
      </c>
      <c r="J43" s="21">
        <f t="shared" si="3"/>
        <v>0</v>
      </c>
      <c r="K43" s="8">
        <f t="shared" si="4"/>
        <v>135.4</v>
      </c>
      <c r="V43" s="10" t="s">
        <v>26</v>
      </c>
      <c r="W43" s="10">
        <v>29</v>
      </c>
      <c r="X43" s="10">
        <v>17457.866666666669</v>
      </c>
      <c r="Y43" s="10"/>
      <c r="Z43" s="10"/>
      <c r="AA43" s="10"/>
    </row>
    <row r="44" spans="6:28" ht="15" thickBot="1" x14ac:dyDescent="0.4"/>
    <row r="45" spans="6:28" x14ac:dyDescent="0.35">
      <c r="F45" t="s">
        <v>74</v>
      </c>
      <c r="G45" s="7">
        <f>K38</f>
        <v>165.4</v>
      </c>
      <c r="V45" s="11"/>
      <c r="W45" s="11" t="s">
        <v>27</v>
      </c>
      <c r="X45" s="11" t="s">
        <v>16</v>
      </c>
      <c r="Y45" s="11" t="s">
        <v>28</v>
      </c>
      <c r="Z45" s="11" t="s">
        <v>29</v>
      </c>
      <c r="AA45" s="11" t="s">
        <v>30</v>
      </c>
      <c r="AB45" s="11" t="s">
        <v>31</v>
      </c>
    </row>
    <row r="46" spans="6:28" x14ac:dyDescent="0.35">
      <c r="F46" t="s">
        <v>75</v>
      </c>
      <c r="G46" s="30">
        <f>K39-G45</f>
        <v>-25.200000000000017</v>
      </c>
      <c r="V46" t="s">
        <v>32</v>
      </c>
      <c r="W46">
        <v>155.06666666666666</v>
      </c>
      <c r="X46">
        <v>6.4219366114334884</v>
      </c>
      <c r="Y46">
        <v>24.146402565012718</v>
      </c>
      <c r="Z46">
        <v>2.7487004367434417E-20</v>
      </c>
      <c r="AA46">
        <v>141.91192584764997</v>
      </c>
      <c r="AB46">
        <v>168.22140748568336</v>
      </c>
    </row>
    <row r="47" spans="6:28" ht="15" thickBot="1" x14ac:dyDescent="0.4">
      <c r="F47" t="s">
        <v>76</v>
      </c>
      <c r="G47" s="30">
        <f>K40-K38</f>
        <v>-5.8000000000000114</v>
      </c>
      <c r="V47" s="10" t="s">
        <v>8</v>
      </c>
      <c r="W47" s="10">
        <v>-4.2666666666666675</v>
      </c>
      <c r="X47" s="10">
        <v>9.0819898525895564</v>
      </c>
      <c r="Y47" s="10">
        <v>-0.46979425609577274</v>
      </c>
      <c r="Z47" s="10">
        <v>0.64214034280893784</v>
      </c>
      <c r="AA47" s="10">
        <v>-22.870279542423056</v>
      </c>
      <c r="AB47" s="10">
        <v>14.336946209089719</v>
      </c>
    </row>
    <row r="48" spans="6:28" x14ac:dyDescent="0.35">
      <c r="F48" t="s">
        <v>77</v>
      </c>
      <c r="G48" s="30">
        <f>K41-K38</f>
        <v>-24.200000000000017</v>
      </c>
    </row>
    <row r="49" spans="6:27" x14ac:dyDescent="0.35">
      <c r="F49" t="s">
        <v>78</v>
      </c>
      <c r="G49" s="30">
        <f>K42-G44-G45-G48-G46</f>
        <v>59.80000000000004</v>
      </c>
      <c r="V49" t="s">
        <v>79</v>
      </c>
    </row>
    <row r="50" spans="6:27" x14ac:dyDescent="0.35">
      <c r="F50" t="s">
        <v>80</v>
      </c>
      <c r="G50" s="8">
        <f>K43-G45-G48-G47</f>
        <v>2.8421709430404007E-14</v>
      </c>
    </row>
    <row r="51" spans="6:27" x14ac:dyDescent="0.35">
      <c r="V51" t="s">
        <v>2</v>
      </c>
    </row>
    <row r="52" spans="6:27" ht="15" thickBot="1" x14ac:dyDescent="0.4"/>
    <row r="53" spans="6:27" x14ac:dyDescent="0.35">
      <c r="V53" s="5" t="s">
        <v>10</v>
      </c>
      <c r="W53" s="5"/>
    </row>
    <row r="54" spans="6:27" x14ac:dyDescent="0.35">
      <c r="V54" t="s">
        <v>12</v>
      </c>
      <c r="W54">
        <v>0.17802117640545412</v>
      </c>
    </row>
    <row r="55" spans="6:27" x14ac:dyDescent="0.35">
      <c r="V55" t="s">
        <v>14</v>
      </c>
      <c r="W55">
        <v>3.1691539248781812E-2</v>
      </c>
    </row>
    <row r="56" spans="6:27" x14ac:dyDescent="0.35">
      <c r="V56" t="s">
        <v>15</v>
      </c>
      <c r="W56">
        <v>-4.0035013399456566E-2</v>
      </c>
    </row>
    <row r="57" spans="6:27" x14ac:dyDescent="0.35">
      <c r="V57" t="s">
        <v>16</v>
      </c>
      <c r="W57">
        <v>25.021916319424786</v>
      </c>
    </row>
    <row r="58" spans="6:27" ht="15" thickBot="1" x14ac:dyDescent="0.4">
      <c r="V58" s="10" t="s">
        <v>17</v>
      </c>
      <c r="W58" s="10">
        <v>30</v>
      </c>
    </row>
    <row r="60" spans="6:27" ht="15" thickBot="1" x14ac:dyDescent="0.4">
      <c r="V60" t="s">
        <v>18</v>
      </c>
    </row>
    <row r="61" spans="6:27" x14ac:dyDescent="0.35">
      <c r="V61" s="11"/>
      <c r="W61" s="11" t="s">
        <v>19</v>
      </c>
      <c r="X61" s="11" t="s">
        <v>20</v>
      </c>
      <c r="Y61" s="11" t="s">
        <v>21</v>
      </c>
      <c r="Z61" s="11" t="s">
        <v>22</v>
      </c>
      <c r="AA61" s="11" t="s">
        <v>23</v>
      </c>
    </row>
    <row r="62" spans="6:27" x14ac:dyDescent="0.35">
      <c r="V62" t="s">
        <v>24</v>
      </c>
      <c r="W62">
        <v>2</v>
      </c>
      <c r="X62">
        <v>553.26666666666642</v>
      </c>
      <c r="Y62">
        <v>276.63333333333321</v>
      </c>
      <c r="Z62">
        <v>0.44183831619795771</v>
      </c>
      <c r="AA62">
        <v>0.64741880368758675</v>
      </c>
    </row>
    <row r="63" spans="6:27" x14ac:dyDescent="0.35">
      <c r="V63" t="s">
        <v>25</v>
      </c>
      <c r="W63">
        <v>27</v>
      </c>
      <c r="X63">
        <v>16904.600000000002</v>
      </c>
      <c r="Y63">
        <v>626.09629629629637</v>
      </c>
    </row>
    <row r="64" spans="6:27" ht="15" thickBot="1" x14ac:dyDescent="0.4">
      <c r="V64" s="10" t="s">
        <v>26</v>
      </c>
      <c r="W64" s="10">
        <v>29</v>
      </c>
      <c r="X64" s="10">
        <v>17457.866666666669</v>
      </c>
      <c r="Y64" s="10"/>
      <c r="Z64" s="10"/>
      <c r="AA64" s="10"/>
    </row>
    <row r="65" spans="22:28" ht="15" thickBot="1" x14ac:dyDescent="0.4"/>
    <row r="66" spans="22:28" x14ac:dyDescent="0.35">
      <c r="V66" s="11"/>
      <c r="W66" s="11" t="s">
        <v>27</v>
      </c>
      <c r="X66" s="11" t="s">
        <v>16</v>
      </c>
      <c r="Y66" s="11" t="s">
        <v>28</v>
      </c>
      <c r="Z66" s="11" t="s">
        <v>29</v>
      </c>
      <c r="AA66" s="11" t="s">
        <v>30</v>
      </c>
      <c r="AB66" s="11" t="s">
        <v>31</v>
      </c>
    </row>
    <row r="67" spans="22:28" x14ac:dyDescent="0.35">
      <c r="V67" t="s">
        <v>32</v>
      </c>
      <c r="W67">
        <v>153.30000000000001</v>
      </c>
      <c r="X67">
        <v>7.9126246991519587</v>
      </c>
      <c r="Y67">
        <v>19.374102251611916</v>
      </c>
      <c r="Z67">
        <v>2.2773089840122635E-17</v>
      </c>
      <c r="AA67">
        <v>137.06463517682437</v>
      </c>
      <c r="AB67">
        <v>169.53536482317566</v>
      </c>
    </row>
    <row r="68" spans="22:28" x14ac:dyDescent="0.35">
      <c r="V68" t="s">
        <v>9</v>
      </c>
      <c r="W68">
        <v>-5.8000000000000025</v>
      </c>
      <c r="X68">
        <v>11.190141163509033</v>
      </c>
      <c r="Y68">
        <v>-0.51831338990733733</v>
      </c>
      <c r="Z68">
        <v>0.60846147622121627</v>
      </c>
      <c r="AA68">
        <v>-28.760273123010052</v>
      </c>
      <c r="AB68">
        <v>17.160273123010043</v>
      </c>
    </row>
    <row r="69" spans="22:28" ht="15" thickBot="1" x14ac:dyDescent="0.4">
      <c r="V69" s="10" t="s">
        <v>49</v>
      </c>
      <c r="W69" s="10">
        <v>4.6999999999999984</v>
      </c>
      <c r="X69" s="10">
        <v>11.190141163509031</v>
      </c>
      <c r="Y69" s="10">
        <v>0.42001257458008345</v>
      </c>
      <c r="Z69" s="10">
        <v>0.67779993734881439</v>
      </c>
      <c r="AA69" s="10">
        <v>-18.260273123010045</v>
      </c>
      <c r="AB69" s="10">
        <v>27.660273123010043</v>
      </c>
    </row>
  </sheetData>
  <mergeCells count="1">
    <mergeCell ref="B3:D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Reg Anova 1</vt:lpstr>
      <vt:lpstr>Reg Anova 2</vt:lpstr>
      <vt:lpstr>Reg Anova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2024-06-19T13:30:07Z</dcterms:created>
  <dcterms:modified xsi:type="dcterms:W3CDTF">2024-06-20T14:41:43Z</dcterms:modified>
</cp:coreProperties>
</file>