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0CD42184-6357-427A-A891-8A4EABD37AF7}" xr6:coauthVersionLast="47" xr6:coauthVersionMax="47" xr10:uidLastSave="{00000000-0000-0000-0000-000000000000}"/>
  <bookViews>
    <workbookView xWindow="-110" yWindow="-110" windowWidth="19420" windowHeight="10300" xr2:uid="{AF5903FC-419D-466D-8FB0-611AC8D08BFB}"/>
  </bookViews>
  <sheets>
    <sheet name="Title" sheetId="1" r:id="rId1"/>
    <sheet name="Lin" sheetId="2" r:id="rId2"/>
  </sheet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D23" i="2" a="1"/>
  <c r="D24" i="2" s="1"/>
  <c r="H21" i="2"/>
  <c r="H20" i="2"/>
  <c r="H19" i="2"/>
  <c r="H18" i="2"/>
  <c r="H15" i="2"/>
  <c r="H14" i="2"/>
  <c r="H13" i="2"/>
  <c r="H12" i="2"/>
  <c r="H11" i="2"/>
  <c r="H10" i="2"/>
  <c r="H9" i="2"/>
  <c r="H8" i="2"/>
  <c r="H7" i="2"/>
  <c r="H6" i="2"/>
  <c r="H4" i="2"/>
  <c r="E17" i="2"/>
  <c r="E10" i="2"/>
  <c r="E7" i="2"/>
  <c r="F5" i="2"/>
  <c r="E5" i="2"/>
  <c r="F4" i="2"/>
  <c r="E4" i="2"/>
  <c r="E9" i="2" s="1"/>
  <c r="D23" i="2" l="1"/>
  <c r="E23" i="2"/>
  <c r="E24" i="2"/>
  <c r="D25" i="2"/>
  <c r="E25" i="2"/>
  <c r="E8" i="2"/>
  <c r="E11" i="2" l="1"/>
  <c r="E14" i="2"/>
  <c r="E13" i="2"/>
  <c r="E12" i="2"/>
  <c r="E15" i="2" s="1"/>
  <c r="E19" i="2" l="1"/>
  <c r="E21" i="2" s="1"/>
  <c r="E18" i="2"/>
  <c r="E20" i="2" s="1"/>
</calcChain>
</file>

<file path=xl/sharedStrings.xml><?xml version="1.0" encoding="utf-8"?>
<sst xmlns="http://schemas.openxmlformats.org/spreadsheetml/2006/main" count="28" uniqueCount="25">
  <si>
    <t>Lin's Concordance Correlation Coefficient</t>
  </si>
  <si>
    <t>x</t>
  </si>
  <si>
    <t>y</t>
  </si>
  <si>
    <t>mean</t>
  </si>
  <si>
    <t>varp</t>
  </si>
  <si>
    <t>r</t>
  </si>
  <si>
    <t>rc</t>
  </si>
  <si>
    <t>u^2</t>
  </si>
  <si>
    <t>n</t>
  </si>
  <si>
    <t>rc'</t>
  </si>
  <si>
    <t>a</t>
  </si>
  <si>
    <t>b</t>
  </si>
  <si>
    <t>c</t>
  </si>
  <si>
    <t>se</t>
  </si>
  <si>
    <t>α</t>
  </si>
  <si>
    <t>z-crit</t>
  </si>
  <si>
    <t>=NORM.S.INV(1-E16/2)</t>
  </si>
  <si>
    <t>lower'</t>
  </si>
  <si>
    <t>upper'</t>
  </si>
  <si>
    <t>lower</t>
  </si>
  <si>
    <t>upper</t>
  </si>
  <si>
    <t>Real Statistics Using Excel</t>
  </si>
  <si>
    <t>Updated</t>
  </si>
  <si>
    <t>Copyright © 2013 - 2022 Charles Zaiontz</t>
  </si>
  <si>
    <t>=VAR.P(A4:A21)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</si>
</sst>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2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XY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Lin!$A$23:$A$24</c:f>
              <c:numCache>
                <c:formatCode>General</c:formatCode>
                <c:ptCount val="2"/>
                <c:pt idx="0">
                  <c:v>0</c:v>
                </c:pt>
                <c:pt idx="1">
                  <c:v>600</c:v>
                </c:pt>
              </c:numCache>
            </c:numRef>
          </c:xVal>
          <c:yVal>
            <c:numRef>
              <c:f>Lin!$B$23:$B$24</c:f>
              <c:numCache>
                <c:formatCode>General</c:formatCode>
                <c:ptCount val="2"/>
                <c:pt idx="0">
                  <c:v>0</c:v>
                </c:pt>
                <c:pt idx="1">
                  <c:v>600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BD-4CD6-B629-0F265CD16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598216"/>
        <c:axId val="752601352"/>
      </c:scatterChar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Lin!$A$4:$A$21</c:f>
              <c:numCache>
                <c:formatCode>General</c:formatCode>
                <c:ptCount val="18"/>
                <c:pt idx="0">
                  <c:v>347</c:v>
                </c:pt>
                <c:pt idx="1">
                  <c:v>249</c:v>
                </c:pt>
                <c:pt idx="2">
                  <c:v>369</c:v>
                </c:pt>
                <c:pt idx="3">
                  <c:v>286</c:v>
                </c:pt>
                <c:pt idx="4">
                  <c:v>329</c:v>
                </c:pt>
                <c:pt idx="5">
                  <c:v>410</c:v>
                </c:pt>
                <c:pt idx="6">
                  <c:v>267</c:v>
                </c:pt>
                <c:pt idx="7">
                  <c:v>295</c:v>
                </c:pt>
                <c:pt idx="8">
                  <c:v>500</c:v>
                </c:pt>
                <c:pt idx="9">
                  <c:v>286</c:v>
                </c:pt>
                <c:pt idx="10">
                  <c:v>271</c:v>
                </c:pt>
                <c:pt idx="11">
                  <c:v>506</c:v>
                </c:pt>
                <c:pt idx="12">
                  <c:v>117</c:v>
                </c:pt>
                <c:pt idx="13">
                  <c:v>329</c:v>
                </c:pt>
                <c:pt idx="14">
                  <c:v>132</c:v>
                </c:pt>
                <c:pt idx="15">
                  <c:v>274</c:v>
                </c:pt>
                <c:pt idx="16">
                  <c:v>277</c:v>
                </c:pt>
                <c:pt idx="17">
                  <c:v>198</c:v>
                </c:pt>
              </c:numCache>
            </c:numRef>
          </c:xVal>
          <c:yVal>
            <c:numRef>
              <c:f>Lin!$B$4:$B$21</c:f>
              <c:numCache>
                <c:formatCode>General</c:formatCode>
                <c:ptCount val="18"/>
                <c:pt idx="0">
                  <c:v>371</c:v>
                </c:pt>
                <c:pt idx="1">
                  <c:v>283</c:v>
                </c:pt>
                <c:pt idx="2">
                  <c:v>373</c:v>
                </c:pt>
                <c:pt idx="3">
                  <c:v>341</c:v>
                </c:pt>
                <c:pt idx="4">
                  <c:v>353</c:v>
                </c:pt>
                <c:pt idx="5">
                  <c:v>454</c:v>
                </c:pt>
                <c:pt idx="6">
                  <c:v>214</c:v>
                </c:pt>
                <c:pt idx="7">
                  <c:v>230</c:v>
                </c:pt>
                <c:pt idx="8">
                  <c:v>510</c:v>
                </c:pt>
                <c:pt idx="9">
                  <c:v>295</c:v>
                </c:pt>
                <c:pt idx="10">
                  <c:v>286</c:v>
                </c:pt>
                <c:pt idx="11">
                  <c:v>453</c:v>
                </c:pt>
                <c:pt idx="12">
                  <c:v>114</c:v>
                </c:pt>
                <c:pt idx="13">
                  <c:v>328</c:v>
                </c:pt>
                <c:pt idx="14">
                  <c:v>109</c:v>
                </c:pt>
                <c:pt idx="15">
                  <c:v>203</c:v>
                </c:pt>
                <c:pt idx="16">
                  <c:v>305</c:v>
                </c:pt>
                <c:pt idx="17">
                  <c:v>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BD-4CD6-B629-0F265CD16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598216"/>
        <c:axId val="752601352"/>
      </c:scatterChart>
      <c:valAx>
        <c:axId val="752598216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601352"/>
        <c:crosses val="autoZero"/>
        <c:crossBetween val="midCat"/>
      </c:valAx>
      <c:valAx>
        <c:axId val="752601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598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3</xdr:row>
      <xdr:rowOff>157162</xdr:rowOff>
    </xdr:from>
    <xdr:to>
      <xdr:col>15</xdr:col>
      <xdr:colOff>495300</xdr:colOff>
      <xdr:row>18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800B06-7772-48EC-8109-F74D1143A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C4EB0-573B-45B5-A49D-8D9D0B882410}">
  <sheetPr codeName="Sheet1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21</v>
      </c>
    </row>
    <row r="2" spans="1:2" x14ac:dyDescent="0.35">
      <c r="A2" t="s">
        <v>0</v>
      </c>
    </row>
    <row r="4" spans="1:2" x14ac:dyDescent="0.35">
      <c r="A4" t="s">
        <v>22</v>
      </c>
      <c r="B4" s="14">
        <v>45441</v>
      </c>
    </row>
    <row r="6" spans="1:2" x14ac:dyDescent="0.35">
      <c r="A6" s="15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224B-6BF6-498E-90C9-E4DC0E2166A0}">
  <sheetPr codeName="Sheet39"/>
  <dimension ref="A1:H25"/>
  <sheetViews>
    <sheetView workbookViewId="0"/>
  </sheetViews>
  <sheetFormatPr defaultRowHeight="14.5" x14ac:dyDescent="0.35"/>
  <cols>
    <col min="1" max="2" width="7.1796875" customWidth="1"/>
    <col min="3" max="3" width="5" customWidth="1"/>
    <col min="5" max="5" width="9.1796875" customWidth="1"/>
    <col min="7" max="7" width="2.1796875" customWidth="1"/>
    <col min="8" max="8" width="34.81640625" customWidth="1"/>
  </cols>
  <sheetData>
    <row r="1" spans="1:8" x14ac:dyDescent="0.35">
      <c r="A1" s="1" t="s">
        <v>0</v>
      </c>
    </row>
    <row r="3" spans="1:8" x14ac:dyDescent="0.35">
      <c r="A3" s="2" t="s">
        <v>1</v>
      </c>
      <c r="B3" s="2" t="s">
        <v>2</v>
      </c>
      <c r="E3" s="3" t="s">
        <v>1</v>
      </c>
      <c r="F3" s="3" t="s">
        <v>2</v>
      </c>
    </row>
    <row r="4" spans="1:8" x14ac:dyDescent="0.35">
      <c r="A4" s="3">
        <v>347</v>
      </c>
      <c r="B4" s="3">
        <v>371</v>
      </c>
      <c r="D4" t="s">
        <v>3</v>
      </c>
      <c r="E4" s="4">
        <f>AVERAGE(A4:A21)</f>
        <v>302.33333333333331</v>
      </c>
      <c r="F4" s="5">
        <f>AVERAGE(B4:B21)</f>
        <v>298.66666666666669</v>
      </c>
      <c r="H4" t="e">
        <f ca="1">FTEXT(E4)</f>
        <v>#NAME?</v>
      </c>
    </row>
    <row r="5" spans="1:8" x14ac:dyDescent="0.35">
      <c r="A5" s="3">
        <v>249</v>
      </c>
      <c r="B5" s="3">
        <v>283</v>
      </c>
      <c r="D5" t="s">
        <v>4</v>
      </c>
      <c r="E5" s="6">
        <f>VARP(A4:A21)</f>
        <v>10075.555555555555</v>
      </c>
      <c r="F5" s="7">
        <f>VARP(B4:B21)</f>
        <v>12303.888888888889</v>
      </c>
      <c r="H5" s="8" t="s">
        <v>24</v>
      </c>
    </row>
    <row r="6" spans="1:8" x14ac:dyDescent="0.35">
      <c r="A6" s="3">
        <v>369</v>
      </c>
      <c r="B6" s="3">
        <v>373</v>
      </c>
      <c r="H6" t="e">
        <f ca="1">FTEXT(E6)</f>
        <v>#NAME?</v>
      </c>
    </row>
    <row r="7" spans="1:8" x14ac:dyDescent="0.35">
      <c r="A7" s="3">
        <v>286</v>
      </c>
      <c r="B7" s="3">
        <v>341</v>
      </c>
      <c r="D7" t="s">
        <v>5</v>
      </c>
      <c r="E7" s="9">
        <f>CORREL(A4:A21,B4:B21)</f>
        <v>0.94114650032460767</v>
      </c>
      <c r="H7" t="e">
        <f ca="1">FTEXT(E7)</f>
        <v>#NAME?</v>
      </c>
    </row>
    <row r="8" spans="1:8" x14ac:dyDescent="0.35">
      <c r="A8" s="3">
        <v>329</v>
      </c>
      <c r="B8" s="3">
        <v>353</v>
      </c>
      <c r="D8" t="s">
        <v>6</v>
      </c>
      <c r="E8" s="10">
        <f>2*E7*SQRT(E5*F5)/((E4-F4)^2+E5+F5)</f>
        <v>0.93590723245474805</v>
      </c>
      <c r="H8" t="e">
        <f ca="1">FTEXT(E8)</f>
        <v>#NAME?</v>
      </c>
    </row>
    <row r="9" spans="1:8" x14ac:dyDescent="0.35">
      <c r="A9" s="3">
        <v>410</v>
      </c>
      <c r="B9" s="3">
        <v>454</v>
      </c>
      <c r="D9" t="s">
        <v>7</v>
      </c>
      <c r="E9" s="10">
        <f>(E4-F4)^2/SQRT(E5*F5)</f>
        <v>1.2075000560842239E-3</v>
      </c>
      <c r="H9" t="e">
        <f ca="1">FTEXT(E9)</f>
        <v>#NAME?</v>
      </c>
    </row>
    <row r="10" spans="1:8" x14ac:dyDescent="0.35">
      <c r="A10" s="3">
        <v>267</v>
      </c>
      <c r="B10" s="3">
        <v>214</v>
      </c>
      <c r="D10" t="s">
        <v>8</v>
      </c>
      <c r="E10" s="10">
        <f>COUNT(A4:A21)</f>
        <v>18</v>
      </c>
      <c r="H10" t="e">
        <f ca="1">FTEXT(E10)</f>
        <v>#NAME?</v>
      </c>
    </row>
    <row r="11" spans="1:8" x14ac:dyDescent="0.35">
      <c r="A11" s="3">
        <v>295</v>
      </c>
      <c r="B11" s="3">
        <v>230</v>
      </c>
      <c r="D11" t="s">
        <v>9</v>
      </c>
      <c r="E11" s="10">
        <f>FISHER(E8)</f>
        <v>1.7039999114072655</v>
      </c>
      <c r="H11" t="e">
        <f ca="1">FTEXT(E11)</f>
        <v>#NAME?</v>
      </c>
    </row>
    <row r="12" spans="1:8" x14ac:dyDescent="0.35">
      <c r="A12" s="3">
        <v>500</v>
      </c>
      <c r="B12" s="3">
        <v>510</v>
      </c>
      <c r="D12" t="s">
        <v>10</v>
      </c>
      <c r="E12" s="10">
        <f>(1-E7^2)*E8^2/((1-E8^2)*E7^2)</f>
        <v>0.91051725921261317</v>
      </c>
      <c r="H12" t="e">
        <f ca="1">FTEXT(E12)</f>
        <v>#NAME?</v>
      </c>
    </row>
    <row r="13" spans="1:8" x14ac:dyDescent="0.35">
      <c r="A13" s="3">
        <v>286</v>
      </c>
      <c r="B13" s="3">
        <v>295</v>
      </c>
      <c r="D13" t="s">
        <v>11</v>
      </c>
      <c r="E13" s="10">
        <f>2*(1-E8)*E8^3*E9/((1-E8^2)^2*E7)</f>
        <v>8.7575015774216895E-3</v>
      </c>
      <c r="H13" t="e">
        <f ca="1">FTEXT(E13)</f>
        <v>#NAME?</v>
      </c>
    </row>
    <row r="14" spans="1:8" x14ac:dyDescent="0.35">
      <c r="A14" s="3">
        <v>271</v>
      </c>
      <c r="B14" s="3">
        <v>286</v>
      </c>
      <c r="D14" t="s">
        <v>12</v>
      </c>
      <c r="E14" s="10">
        <f>E8^4*E9^2/(2*(1-E8^2)^2*E7^2)</f>
        <v>4.1017948860726614E-5</v>
      </c>
      <c r="H14" t="e">
        <f ca="1">FTEXT(E14)</f>
        <v>#NAME?</v>
      </c>
    </row>
    <row r="15" spans="1:8" x14ac:dyDescent="0.35">
      <c r="A15" s="3">
        <v>506</v>
      </c>
      <c r="B15" s="3">
        <v>453</v>
      </c>
      <c r="D15" t="s">
        <v>13</v>
      </c>
      <c r="E15" s="10">
        <f>SQRT((E12+E13-E14)/(E10-2))</f>
        <v>0.23969169557490594</v>
      </c>
      <c r="H15" t="e">
        <f ca="1">FTEXT(E15)</f>
        <v>#NAME?</v>
      </c>
    </row>
    <row r="16" spans="1:8" x14ac:dyDescent="0.35">
      <c r="A16" s="3">
        <v>117</v>
      </c>
      <c r="B16" s="3">
        <v>114</v>
      </c>
      <c r="D16" s="11" t="s">
        <v>14</v>
      </c>
      <c r="E16" s="10">
        <v>0.05</v>
      </c>
    </row>
    <row r="17" spans="1:8" x14ac:dyDescent="0.35">
      <c r="A17" s="3">
        <v>329</v>
      </c>
      <c r="B17" s="3">
        <v>328</v>
      </c>
      <c r="D17" s="11" t="s">
        <v>15</v>
      </c>
      <c r="E17" s="10">
        <f>NORMSINV(1-E16/2)</f>
        <v>1.9599639845400536</v>
      </c>
      <c r="H17" s="8" t="s">
        <v>16</v>
      </c>
    </row>
    <row r="18" spans="1:8" x14ac:dyDescent="0.35">
      <c r="A18" s="3">
        <v>132</v>
      </c>
      <c r="B18" s="3">
        <v>109</v>
      </c>
      <c r="D18" s="11" t="s">
        <v>17</v>
      </c>
      <c r="E18" s="10">
        <f>E11-E17*E15</f>
        <v>1.2342128206871112</v>
      </c>
      <c r="H18" t="e">
        <f ca="1">FTEXT(E18)</f>
        <v>#NAME?</v>
      </c>
    </row>
    <row r="19" spans="1:8" x14ac:dyDescent="0.35">
      <c r="A19" s="3">
        <v>274</v>
      </c>
      <c r="B19" s="3">
        <v>203</v>
      </c>
      <c r="D19" s="11" t="s">
        <v>18</v>
      </c>
      <c r="E19" s="10">
        <f>E11+E17*E15</f>
        <v>2.1737870021274195</v>
      </c>
      <c r="H19" t="e">
        <f ca="1">FTEXT(E19)</f>
        <v>#NAME?</v>
      </c>
    </row>
    <row r="20" spans="1:8" x14ac:dyDescent="0.35">
      <c r="A20" s="3">
        <v>277</v>
      </c>
      <c r="B20" s="3">
        <v>305</v>
      </c>
      <c r="D20" s="11" t="s">
        <v>19</v>
      </c>
      <c r="E20" s="10">
        <f>FISHERINV(E18)</f>
        <v>0.84379696737643384</v>
      </c>
      <c r="H20" t="e">
        <f ca="1">FTEXT(E20)</f>
        <v>#NAME?</v>
      </c>
    </row>
    <row r="21" spans="1:8" x14ac:dyDescent="0.35">
      <c r="A21" s="12">
        <v>198</v>
      </c>
      <c r="B21" s="12">
        <v>154</v>
      </c>
      <c r="D21" s="11" t="s">
        <v>20</v>
      </c>
      <c r="E21" s="13">
        <f>FISHERINV(E19)</f>
        <v>0.97445419089874596</v>
      </c>
      <c r="H21" t="e">
        <f ca="1">FTEXT(E21)</f>
        <v>#NAME?</v>
      </c>
    </row>
    <row r="23" spans="1:8" x14ac:dyDescent="0.35">
      <c r="A23" s="3">
        <v>0</v>
      </c>
      <c r="B23" s="3">
        <v>0</v>
      </c>
      <c r="D23" t="e">
        <f t="array" aca="1" ref="D23:E25" ca="1">LINCCC(A4:A21,B4:B21,TRUE)</f>
        <v>#NAME?</v>
      </c>
      <c r="E23" s="9" t="e">
        <f ca="1"/>
        <v>#NAME?</v>
      </c>
      <c r="H23" t="e">
        <f ca="1">FTEXT(D23)</f>
        <v>#NAME?</v>
      </c>
    </row>
    <row r="24" spans="1:8" x14ac:dyDescent="0.35">
      <c r="A24" s="3">
        <v>600</v>
      </c>
      <c r="B24" s="3">
        <v>600</v>
      </c>
      <c r="D24" t="e">
        <f ca="1"/>
        <v>#NAME?</v>
      </c>
      <c r="E24" s="10" t="e">
        <f ca="1"/>
        <v>#NAME?</v>
      </c>
    </row>
    <row r="25" spans="1:8" x14ac:dyDescent="0.35">
      <c r="D25" t="e">
        <f ca="1"/>
        <v>#NAME?</v>
      </c>
      <c r="E25" s="13" t="e">
        <f ca="1"/>
        <v>#NAME?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Lin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Charles Zaiontz</cp:lastModifiedBy>
  <dcterms:created xsi:type="dcterms:W3CDTF">2022-06-12T12:36:52Z</dcterms:created>
  <dcterms:modified xsi:type="dcterms:W3CDTF">2024-05-29T16:57:31Z</dcterms:modified>
</cp:coreProperties>
</file>