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85466FB-F9FF-4031-B8C7-570D45486C25}" xr6:coauthVersionLast="47" xr6:coauthVersionMax="47" xr10:uidLastSave="{00000000-0000-0000-0000-000000000000}"/>
  <bookViews>
    <workbookView xWindow="-110" yWindow="-110" windowWidth="19420" windowHeight="10300" xr2:uid="{BCD35157-E4B8-4672-889C-7F17319D6886}"/>
  </bookViews>
  <sheets>
    <sheet name="Title" sheetId="3" r:id="rId1"/>
    <sheet name="One-tailed" sheetId="1" r:id="rId2"/>
    <sheet name="Two-tailed" sheetId="2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2"/>
  <c r="M12" i="2" a="1"/>
  <c r="M12" i="2" s="1"/>
  <c r="Q24" i="1"/>
  <c r="O24" i="1"/>
  <c r="A25" i="2"/>
  <c r="B14" i="2"/>
  <c r="C14" i="2" s="1"/>
  <c r="A14" i="2"/>
  <c r="A15" i="2" s="1"/>
  <c r="A16" i="2" s="1"/>
  <c r="A17" i="2" s="1"/>
  <c r="A18" i="2" s="1"/>
  <c r="A19" i="2" s="1"/>
  <c r="A20" i="2" s="1"/>
  <c r="A21" i="2" s="1"/>
  <c r="A22" i="2" s="1"/>
  <c r="A13" i="2"/>
  <c r="B12" i="2"/>
  <c r="C12" i="2" s="1"/>
  <c r="C9" i="2"/>
  <c r="B19" i="2" s="1"/>
  <c r="C19" i="2" s="1"/>
  <c r="C8" i="2"/>
  <c r="M24" i="1"/>
  <c r="M15" i="1"/>
  <c r="M16" i="1" s="1"/>
  <c r="M17" i="1" s="1"/>
  <c r="M18" i="1" s="1"/>
  <c r="M19" i="1" s="1"/>
  <c r="M20" i="1" s="1"/>
  <c r="M21" i="1" s="1"/>
  <c r="M22" i="1" s="1"/>
  <c r="M14" i="1"/>
  <c r="M13" i="1"/>
  <c r="A13" i="1"/>
  <c r="A14" i="1" s="1"/>
  <c r="M12" i="1"/>
  <c r="B12" i="1"/>
  <c r="C12" i="1" s="1"/>
  <c r="A12" i="1"/>
  <c r="B11" i="1"/>
  <c r="C11" i="1" s="1"/>
  <c r="O8" i="1"/>
  <c r="N19" i="1" s="1"/>
  <c r="O19" i="1" s="1"/>
  <c r="B8" i="1"/>
  <c r="B22" i="2" l="1"/>
  <c r="C22" i="2" s="1"/>
  <c r="A23" i="2"/>
  <c r="B23" i="2" s="1"/>
  <c r="C23" i="2" s="1"/>
  <c r="B14" i="1"/>
  <c r="C14" i="1" s="1"/>
  <c r="A15" i="1"/>
  <c r="N11" i="1"/>
  <c r="O11" i="1" s="1"/>
  <c r="N15" i="1"/>
  <c r="O15" i="1" s="1"/>
  <c r="B13" i="1"/>
  <c r="C13" i="1" s="1"/>
  <c r="B17" i="2"/>
  <c r="C17" i="2" s="1"/>
  <c r="N14" i="1"/>
  <c r="O14" i="1" s="1"/>
  <c r="N18" i="1"/>
  <c r="O18" i="1" s="1"/>
  <c r="N22" i="1"/>
  <c r="O22" i="1" s="1"/>
  <c r="B20" i="2"/>
  <c r="C20" i="2" s="1"/>
  <c r="B15" i="2"/>
  <c r="C15" i="2" s="1"/>
  <c r="N13" i="1"/>
  <c r="O13" i="1" s="1"/>
  <c r="N17" i="1"/>
  <c r="O17" i="1" s="1"/>
  <c r="N21" i="1"/>
  <c r="O21" i="1" s="1"/>
  <c r="B18" i="2"/>
  <c r="C18" i="2" s="1"/>
  <c r="B13" i="2"/>
  <c r="C13" i="2" s="1"/>
  <c r="B21" i="2"/>
  <c r="C21" i="2" s="1"/>
  <c r="N12" i="1"/>
  <c r="O12" i="1" s="1"/>
  <c r="N16" i="1"/>
  <c r="O16" i="1" s="1"/>
  <c r="N20" i="1"/>
  <c r="O20" i="1" s="1"/>
  <c r="B16" i="2"/>
  <c r="C16" i="2" s="1"/>
  <c r="B15" i="1" l="1"/>
  <c r="C15" i="1" s="1"/>
  <c r="A16" i="1"/>
  <c r="A17" i="1" l="1"/>
  <c r="B16" i="1"/>
  <c r="C16" i="1" s="1"/>
  <c r="A18" i="1" l="1"/>
  <c r="B17" i="1"/>
  <c r="C17" i="1" s="1"/>
  <c r="B18" i="1" l="1"/>
  <c r="C18" i="1" s="1"/>
  <c r="A19" i="1"/>
  <c r="B19" i="1" l="1"/>
  <c r="C19" i="1" s="1"/>
  <c r="A20" i="1"/>
  <c r="B20" i="1" l="1"/>
  <c r="C20" i="1" s="1"/>
  <c r="A21" i="1"/>
  <c r="A22" i="1" l="1"/>
  <c r="B21" i="1"/>
  <c r="C21" i="1" s="1"/>
  <c r="B22" i="1" l="1"/>
  <c r="C22" i="1" s="1"/>
  <c r="A23" i="1"/>
  <c r="A24" i="1" l="1"/>
  <c r="B23" i="1"/>
  <c r="C23" i="1" s="1"/>
  <c r="A25" i="1" l="1"/>
  <c r="B24" i="1"/>
  <c r="C24" i="1" s="1"/>
  <c r="B25" i="1" l="1"/>
  <c r="C25" i="1" s="1"/>
  <c r="A26" i="1"/>
  <c r="A27" i="1" l="1"/>
  <c r="B26" i="1"/>
  <c r="C26" i="1" s="1"/>
  <c r="A28" i="1" l="1"/>
  <c r="B27" i="1"/>
  <c r="C27" i="1" s="1"/>
  <c r="B28" i="1" l="1"/>
  <c r="C28" i="1" s="1"/>
  <c r="A29" i="1"/>
  <c r="A30" i="1" l="1"/>
  <c r="B29" i="1"/>
  <c r="C29" i="1" s="1"/>
  <c r="A31" i="1" l="1"/>
  <c r="B30" i="1"/>
  <c r="C30" i="1" s="1"/>
  <c r="B31" i="1" l="1"/>
  <c r="C31" i="1" s="1"/>
  <c r="A32" i="1"/>
  <c r="A33" i="1" l="1"/>
  <c r="B32" i="1"/>
  <c r="C32" i="1" s="1"/>
  <c r="B33" i="1" l="1"/>
  <c r="C33" i="1" s="1"/>
  <c r="A34" i="1"/>
  <c r="A35" i="1" l="1"/>
  <c r="B35" i="1" s="1"/>
  <c r="B34" i="1"/>
  <c r="C34" i="1" s="1"/>
  <c r="C3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<sst xmlns="http://schemas.openxmlformats.org/spreadsheetml/2006/main" count="31" uniqueCount="20">
  <si>
    <t>Power of binomial distribution</t>
  </si>
  <si>
    <t>One-tailed test</t>
  </si>
  <si>
    <t>Power (one-tailed)</t>
  </si>
  <si>
    <t>p</t>
  </si>
  <si>
    <t>n</t>
  </si>
  <si>
    <t>x</t>
  </si>
  <si>
    <t>α</t>
  </si>
  <si>
    <t>p-value</t>
  </si>
  <si>
    <t>crit</t>
  </si>
  <si>
    <t>f(x)</t>
  </si>
  <si>
    <t>F(x)</t>
  </si>
  <si>
    <t>β</t>
  </si>
  <si>
    <t>1-β</t>
  </si>
  <si>
    <t>Power (two-tailed)</t>
  </si>
  <si>
    <t>-crit</t>
  </si>
  <si>
    <t>+crit</t>
  </si>
  <si>
    <t>Real Statistics Using Excel</t>
  </si>
  <si>
    <t>Updated</t>
  </si>
  <si>
    <t>Copyright © 2013 - 2023 Charles Zaiontz</t>
  </si>
  <si>
    <t>Statistical Power for the Binomial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</si>
</sst>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applyBorder="1"/>
    <xf numFmtId="0" fontId="0" fillId="0" borderId="5" xfId="0" applyBorder="1"/>
    <xf numFmtId="43" fontId="0" fillId="0" borderId="0" xfId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0" fontId="0" fillId="0" borderId="0" xfId="1" applyNumberFormat="1" applyFont="1"/>
    <xf numFmtId="0" fontId="0" fillId="0" borderId="10" xfId="0" applyBorder="1"/>
    <xf numFmtId="0" fontId="3" fillId="0" borderId="0" xfId="0" quotePrefix="1" applyFont="1"/>
    <xf numFmtId="15" fontId="0" fillId="0" borderId="0" xfId="0" applyNumberForma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Binomial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'One-tailed'!$A$11:$A$31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'One-tailed'!$B$11:$B$31</c:f>
              <c:numCache>
                <c:formatCode>General</c:formatCode>
                <c:ptCount val="21"/>
                <c:pt idx="0">
                  <c:v>3.2353447101972727E-5</c:v>
                </c:pt>
                <c:pt idx="1">
                  <c:v>4.1810608562549434E-4</c:v>
                </c:pt>
                <c:pt idx="2">
                  <c:v>2.5890415302194068E-3</c:v>
                </c:pt>
                <c:pt idx="3">
                  <c:v>1.0223394760353558E-2</c:v>
                </c:pt>
                <c:pt idx="4">
                  <c:v>2.8900750572537902E-2</c:v>
                </c:pt>
                <c:pt idx="5">
                  <c:v>6.2247770463927883E-2</c:v>
                </c:pt>
                <c:pt idx="6">
                  <c:v>0.10614042912438973</c:v>
                </c:pt>
                <c:pt idx="7">
                  <c:v>0.14696367109530883</c:v>
                </c:pt>
                <c:pt idx="8">
                  <c:v>0.16816035442636298</c:v>
                </c:pt>
                <c:pt idx="9">
                  <c:v>0.16097401449361234</c:v>
                </c:pt>
                <c:pt idx="10">
                  <c:v>0.13001747324484075</c:v>
                </c:pt>
                <c:pt idx="11">
                  <c:v>8.910288376219852E-2</c:v>
                </c:pt>
                <c:pt idx="12">
                  <c:v>5.1976682194615778E-2</c:v>
                </c:pt>
                <c:pt idx="13">
                  <c:v>2.5834563931051636E-2</c:v>
                </c:pt>
                <c:pt idx="14">
                  <c:v>1.0930007816983389E-2</c:v>
                </c:pt>
                <c:pt idx="15">
                  <c:v>3.9235925496863416E-3</c:v>
                </c:pt>
                <c:pt idx="16">
                  <c:v>1.1883958203376906E-3</c:v>
                </c:pt>
                <c:pt idx="17">
                  <c:v>3.0113197257425589E-4</c:v>
                </c:pt>
                <c:pt idx="18">
                  <c:v>6.3057549812557776E-5</c:v>
                </c:pt>
                <c:pt idx="19">
                  <c:v>1.0722336405374225E-5</c:v>
                </c:pt>
                <c:pt idx="20">
                  <c:v>1.4433914391849863E-6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188-B987-40D4F82B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87776"/>
        <c:axId val="85789312"/>
      </c:barChart>
      <c:catAx>
        <c:axId val="85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789312"/>
        <c:crosses val="autoZero"/>
        <c:auto val="1"/>
        <c:lblAlgn val="ctr"/>
        <c:lblOffset val="100"/>
        <c:noMultiLvlLbl val="0"/>
      </c:catAx>
      <c:valAx>
        <c:axId val="8578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787776"/>
        <c:crosses val="autoZero"/>
        <c:crossBetween val="between"/>
      </c:valAx>
    </c:plotArea>
    <c:plotVisOnly val="1"/>
    <c:dispBlanksAs val="gap"/>
    <c:showDLblsOverMax val="0"/>
  </c:chart>
  <c:spPr>
    <a:ln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Curve - one-tailed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'One-tailed'!$M$11:$M$22</c:f>
              <c:numCache>
                <c:formatCode>_(* #,##0.00_);_(* \(#,##0.00\);_(* "-"??_);_(@_)</c:formatCode>
                <c:ptCount val="12"/>
                <c:pt idx="0">
                  <c:v>0.35</c:v>
                </c:pt>
                <c:pt idx="1">
                  <c:v>0.39999999999999997</c:v>
                </c:pt>
                <c:pt idx="2">
                  <c:v>0.44999999999999996</c:v>
                </c:pt>
                <c:pt idx="3">
                  <c:v>0.49999999999999994</c:v>
                </c:pt>
                <c:pt idx="4">
                  <c:v>0.54999999999999993</c:v>
                </c:pt>
                <c:pt idx="5">
                  <c:v>0.6</c:v>
                </c:pt>
                <c:pt idx="6">
                  <c:v>0.65</c:v>
                </c:pt>
                <c:pt idx="7">
                  <c:v>0.70000000000000007</c:v>
                </c:pt>
                <c:pt idx="8">
                  <c:v>0.75000000000000011</c:v>
                </c:pt>
                <c:pt idx="9">
                  <c:v>0.80000000000000016</c:v>
                </c:pt>
                <c:pt idx="10">
                  <c:v>0.8500000000000002</c:v>
                </c:pt>
                <c:pt idx="11">
                  <c:v>0.90000000000000024</c:v>
                </c:pt>
              </c:numCache>
            </c:numRef>
          </c:cat>
          <c:val>
            <c:numRef>
              <c:f>'One-tailed'!$O$11:$O$22</c:f>
              <c:numCache>
                <c:formatCode>General</c:formatCode>
                <c:ptCount val="12"/>
                <c:pt idx="0">
                  <c:v>4.2253074798904944E-2</c:v>
                </c:pt>
                <c:pt idx="1">
                  <c:v>0.11426508231924382</c:v>
                </c:pt>
                <c:pt idx="2">
                  <c:v>0.24203348196563079</c:v>
                </c:pt>
                <c:pt idx="3">
                  <c:v>0.41940987110137962</c:v>
                </c:pt>
                <c:pt idx="4">
                  <c:v>0.61509877590358863</c:v>
                </c:pt>
                <c:pt idx="5">
                  <c:v>0.78697820103945881</c:v>
                </c:pt>
                <c:pt idx="6">
                  <c:v>0.90577024300647924</c:v>
                </c:pt>
                <c:pt idx="7">
                  <c:v>0.96860634590402539</c:v>
                </c:pt>
                <c:pt idx="8">
                  <c:v>0.9928003499921445</c:v>
                </c:pt>
                <c:pt idx="9">
                  <c:v>0.9990220301677466</c:v>
                </c:pt>
                <c:pt idx="10">
                  <c:v>0.99994069020732579</c:v>
                </c:pt>
                <c:pt idx="11">
                  <c:v>0.99999915055641087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B-4996-BA7B-5A2929C22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5504"/>
        <c:axId val="85847424"/>
      </c:lineChart>
      <c:catAx>
        <c:axId val="858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value of p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85847424"/>
        <c:crosses val="autoZero"/>
        <c:auto val="1"/>
        <c:lblAlgn val="ctr"/>
        <c:lblOffset val="100"/>
        <c:noMultiLvlLbl val="0"/>
      </c:catAx>
      <c:valAx>
        <c:axId val="8584742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8584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Curve - two-tailed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'Two-tailed'!$A$12:$A$23</c:f>
              <c:numCache>
                <c:formatCode>_(* #,##0.00_);_(* \(#,##0.00\);_(* "-"??_);_(@_)</c:formatCode>
                <c:ptCount val="12"/>
                <c:pt idx="0">
                  <c:v>0.35</c:v>
                </c:pt>
                <c:pt idx="1">
                  <c:v>0.39999999999999997</c:v>
                </c:pt>
                <c:pt idx="2">
                  <c:v>0.44999999999999996</c:v>
                </c:pt>
                <c:pt idx="3">
                  <c:v>0.49999999999999994</c:v>
                </c:pt>
                <c:pt idx="4">
                  <c:v>0.54999999999999993</c:v>
                </c:pt>
                <c:pt idx="5">
                  <c:v>0.6</c:v>
                </c:pt>
                <c:pt idx="6">
                  <c:v>0.65</c:v>
                </c:pt>
                <c:pt idx="7">
                  <c:v>0.70000000000000007</c:v>
                </c:pt>
                <c:pt idx="8">
                  <c:v>0.75000000000000011</c:v>
                </c:pt>
                <c:pt idx="9">
                  <c:v>0.80000000000000016</c:v>
                </c:pt>
                <c:pt idx="10">
                  <c:v>0.8500000000000002</c:v>
                </c:pt>
                <c:pt idx="11">
                  <c:v>0.90000000000000024</c:v>
                </c:pt>
              </c:numCache>
            </c:numRef>
          </c:cat>
          <c:val>
            <c:numRef>
              <c:f>'Two-tailed'!$C$12:$C$23</c:f>
              <c:numCache>
                <c:formatCode>General</c:formatCode>
                <c:ptCount val="12"/>
                <c:pt idx="0">
                  <c:v>2.9681406691153711E-2</c:v>
                </c:pt>
                <c:pt idx="1">
                  <c:v>5.6995136997362916E-2</c:v>
                </c:pt>
                <c:pt idx="2">
                  <c:v>0.13490478078768697</c:v>
                </c:pt>
                <c:pt idx="3">
                  <c:v>0.27076667547225963</c:v>
                </c:pt>
                <c:pt idx="4">
                  <c:v>0.45393433061665833</c:v>
                </c:pt>
                <c:pt idx="5">
                  <c:v>0.65024023980991696</c:v>
                </c:pt>
                <c:pt idx="6">
                  <c:v>0.8166675186748954</c:v>
                </c:pt>
                <c:pt idx="7">
                  <c:v>0.92576354262207372</c:v>
                </c:pt>
                <c:pt idx="8">
                  <c:v>0.97866175842065317</c:v>
                </c:pt>
                <c:pt idx="9">
                  <c:v>0.99621162187292978</c:v>
                </c:pt>
                <c:pt idx="10">
                  <c:v>0.99967964271861931</c:v>
                </c:pt>
                <c:pt idx="11">
                  <c:v>0.99999280569327476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F-491B-850D-1305D46E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29280"/>
        <c:axId val="85731200"/>
      </c:lineChart>
      <c:catAx>
        <c:axId val="857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value of p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85731200"/>
        <c:crosses val="autoZero"/>
        <c:auto val="1"/>
        <c:lblAlgn val="ctr"/>
        <c:lblOffset val="100"/>
        <c:noMultiLvlLbl val="0"/>
      </c:catAx>
      <c:valAx>
        <c:axId val="8573120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8572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14287</xdr:rowOff>
    </xdr:from>
    <xdr:to>
      <xdr:col>10</xdr:col>
      <xdr:colOff>600075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EA064-C10E-4C8D-8AD4-EAD6FE3F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7</xdr:row>
      <xdr:rowOff>61912</xdr:rowOff>
    </xdr:from>
    <xdr:to>
      <xdr:col>22</xdr:col>
      <xdr:colOff>447675</xdr:colOff>
      <xdr:row>21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FB228A-E432-404D-9C2A-33F0CE2FD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0.60417</cdr:x>
      <cdr:y>0.23785</cdr:y>
    </cdr:from>
    <cdr:to>
      <cdr:x>0.60625</cdr:x>
      <cdr:y>0.87674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CE38646-0A4C-43F6-81CF-D54BB2DD77AE}"/>
            </a:ext>
          </a:extLst>
        </cdr:cNvPr>
        <cdr:cNvCxnSpPr/>
      </cdr:nvCxnSpPr>
      <cdr:spPr>
        <a:xfrm xmlns:a="http://schemas.openxmlformats.org/drawingml/2006/main" flipV="1">
          <a:off x="2762250" y="652463"/>
          <a:ext cx="9525" cy="1752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0.59792</cdr:x>
      <cdr:y>0.26215</cdr:y>
    </cdr:from>
    <cdr:to>
      <cdr:x>0.79792</cdr:x>
      <cdr:y>0.36285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33675" y="719138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rgbClr val="FF0000"/>
              </a:solidFill>
            </a:rPr>
            <a:t>critical value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8</xdr:row>
      <xdr:rowOff>80962</xdr:rowOff>
    </xdr:from>
    <xdr:to>
      <xdr:col>10</xdr:col>
      <xdr:colOff>561975</xdr:colOff>
      <xdr:row>22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B5367-450F-4CD3-8DB4-44D2408F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A11">
            <v>0</v>
          </cell>
          <cell r="B11">
            <v>3.2353447101972727E-5</v>
          </cell>
          <cell r="M11">
            <v>0.35</v>
          </cell>
          <cell r="O11">
            <v>4.2253074798904944E-2</v>
          </cell>
        </row>
        <row r="12">
          <cell r="A12">
            <v>1</v>
          </cell>
          <cell r="B12">
            <v>4.1810608562549434E-4</v>
          </cell>
          <cell r="M12">
            <v>0.39999999999999997</v>
          </cell>
          <cell r="O12">
            <v>0.11426508231924382</v>
          </cell>
        </row>
        <row r="13">
          <cell r="A13">
            <v>2</v>
          </cell>
          <cell r="B13">
            <v>2.5890415302194068E-3</v>
          </cell>
          <cell r="M13">
            <v>0.44999999999999996</v>
          </cell>
          <cell r="O13">
            <v>0.24203348196563079</v>
          </cell>
        </row>
        <row r="14">
          <cell r="A14">
            <v>3</v>
          </cell>
          <cell r="B14">
            <v>1.0223394760353558E-2</v>
          </cell>
          <cell r="M14">
            <v>0.49999999999999994</v>
          </cell>
          <cell r="O14">
            <v>0.41940987110137962</v>
          </cell>
        </row>
        <row r="15">
          <cell r="A15">
            <v>4</v>
          </cell>
          <cell r="B15">
            <v>2.8900750572537902E-2</v>
          </cell>
          <cell r="M15">
            <v>0.54999999999999993</v>
          </cell>
          <cell r="O15">
            <v>0.61509877590358863</v>
          </cell>
        </row>
        <row r="16">
          <cell r="A16">
            <v>5</v>
          </cell>
          <cell r="B16">
            <v>6.2247770463927883E-2</v>
          </cell>
          <cell r="M16">
            <v>0.6</v>
          </cell>
          <cell r="O16">
            <v>0.78697820103945881</v>
          </cell>
        </row>
        <row r="17">
          <cell r="A17">
            <v>6</v>
          </cell>
          <cell r="B17">
            <v>0.10614042912438973</v>
          </cell>
          <cell r="M17">
            <v>0.65</v>
          </cell>
          <cell r="O17">
            <v>0.90577024300647924</v>
          </cell>
        </row>
        <row r="18">
          <cell r="A18">
            <v>7</v>
          </cell>
          <cell r="B18">
            <v>0.14696367109530883</v>
          </cell>
          <cell r="M18">
            <v>0.70000000000000007</v>
          </cell>
          <cell r="O18">
            <v>0.96860634590402539</v>
          </cell>
        </row>
        <row r="19">
          <cell r="A19">
            <v>8</v>
          </cell>
          <cell r="B19">
            <v>0.16816035442636298</v>
          </cell>
          <cell r="M19">
            <v>0.75000000000000011</v>
          </cell>
          <cell r="O19">
            <v>0.9928003499921445</v>
          </cell>
        </row>
        <row r="20">
          <cell r="A20">
            <v>9</v>
          </cell>
          <cell r="B20">
            <v>0.16097401449361234</v>
          </cell>
          <cell r="M20">
            <v>0.80000000000000016</v>
          </cell>
          <cell r="O20">
            <v>0.9990220301677466</v>
          </cell>
        </row>
        <row r="21">
          <cell r="A21">
            <v>10</v>
          </cell>
          <cell r="B21">
            <v>0.13001747324484075</v>
          </cell>
          <cell r="M21">
            <v>0.8500000000000002</v>
          </cell>
          <cell r="O21">
            <v>0.99994069020732579</v>
          </cell>
        </row>
        <row r="22">
          <cell r="A22">
            <v>11</v>
          </cell>
          <cell r="B22">
            <v>8.910288376219852E-2</v>
          </cell>
          <cell r="M22">
            <v>0.90000000000000024</v>
          </cell>
          <cell r="O22">
            <v>0.99999915055641087</v>
          </cell>
        </row>
        <row r="23">
          <cell r="A23">
            <v>12</v>
          </cell>
          <cell r="B23">
            <v>5.1976682194615778E-2</v>
          </cell>
        </row>
        <row r="24">
          <cell r="A24">
            <v>13</v>
          </cell>
          <cell r="B24">
            <v>2.5834563931051636E-2</v>
          </cell>
        </row>
        <row r="25">
          <cell r="A25">
            <v>14</v>
          </cell>
          <cell r="B25">
            <v>1.0930007816983389E-2</v>
          </cell>
        </row>
        <row r="26">
          <cell r="A26">
            <v>15</v>
          </cell>
          <cell r="B26">
            <v>3.9235925496863416E-3</v>
          </cell>
        </row>
        <row r="27">
          <cell r="A27">
            <v>16</v>
          </cell>
          <cell r="B27">
            <v>1.1883958203376906E-3</v>
          </cell>
        </row>
        <row r="28">
          <cell r="A28">
            <v>17</v>
          </cell>
          <cell r="B28">
            <v>3.0113197257425589E-4</v>
          </cell>
        </row>
        <row r="29">
          <cell r="A29">
            <v>18</v>
          </cell>
          <cell r="B29">
            <v>6.3057549812557776E-5</v>
          </cell>
        </row>
        <row r="30">
          <cell r="A30">
            <v>19</v>
          </cell>
          <cell r="B30">
            <v>1.0722336405374225E-5</v>
          </cell>
        </row>
        <row r="31">
          <cell r="A31">
            <v>20</v>
          </cell>
          <cell r="B31">
            <v>1.4433914391849863E-6</v>
          </cell>
        </row>
      </sheetData>
      <sheetData sheetId="42">
        <row r="12">
          <cell r="A12">
            <v>0.35</v>
          </cell>
          <cell r="C12">
            <v>2.9681406691153711E-2</v>
          </cell>
        </row>
        <row r="13">
          <cell r="A13">
            <v>0.39999999999999997</v>
          </cell>
          <cell r="C13">
            <v>5.6995136997362916E-2</v>
          </cell>
        </row>
        <row r="14">
          <cell r="A14">
            <v>0.44999999999999996</v>
          </cell>
          <cell r="C14">
            <v>0.13490478078768697</v>
          </cell>
        </row>
        <row r="15">
          <cell r="A15">
            <v>0.49999999999999994</v>
          </cell>
          <cell r="C15">
            <v>0.27076667547225963</v>
          </cell>
        </row>
        <row r="16">
          <cell r="A16">
            <v>0.54999999999999993</v>
          </cell>
          <cell r="C16">
            <v>0.45393433061665833</v>
          </cell>
        </row>
        <row r="17">
          <cell r="A17">
            <v>0.6</v>
          </cell>
          <cell r="C17">
            <v>0.65024023980991696</v>
          </cell>
        </row>
        <row r="18">
          <cell r="A18">
            <v>0.65</v>
          </cell>
          <cell r="C18">
            <v>0.8166675186748954</v>
          </cell>
        </row>
        <row r="19">
          <cell r="A19">
            <v>0.70000000000000007</v>
          </cell>
          <cell r="C19">
            <v>0.92576354262207372</v>
          </cell>
        </row>
        <row r="20">
          <cell r="A20">
            <v>0.75000000000000011</v>
          </cell>
          <cell r="C20">
            <v>0.97866175842065317</v>
          </cell>
        </row>
        <row r="21">
          <cell r="A21">
            <v>0.80000000000000016</v>
          </cell>
          <cell r="C21">
            <v>0.99621162187292978</v>
          </cell>
        </row>
        <row r="22">
          <cell r="A22">
            <v>0.8500000000000002</v>
          </cell>
          <cell r="C22">
            <v>0.99967964271861931</v>
          </cell>
        </row>
        <row r="23">
          <cell r="A23">
            <v>0.90000000000000024</v>
          </cell>
          <cell r="C23">
            <v>0.99999280569327476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719A-8A84-4A9C-98D2-D0C8DC2DF3F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21">
        <v>45269</v>
      </c>
    </row>
    <row r="6" spans="1:2" x14ac:dyDescent="0.35">
      <c r="A6" s="2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CE5A-7F5C-46CC-89D5-618C99C8B317}">
  <sheetPr codeName="Sheet347"/>
  <dimension ref="A1:Q35"/>
  <sheetViews>
    <sheetView workbookViewId="0"/>
  </sheetViews>
  <sheetFormatPr defaultRowHeight="14.5" x14ac:dyDescent="0.35"/>
  <cols>
    <col min="2" max="2" width="9.1796875" customWidth="1"/>
    <col min="13" max="13" width="6.26953125" customWidth="1"/>
  </cols>
  <sheetData>
    <row r="1" spans="1:15" x14ac:dyDescent="0.35">
      <c r="A1" s="1" t="s">
        <v>0</v>
      </c>
    </row>
    <row r="2" spans="1:15" x14ac:dyDescent="0.35">
      <c r="A2" s="1"/>
    </row>
    <row r="3" spans="1:15" x14ac:dyDescent="0.35">
      <c r="A3" t="s">
        <v>1</v>
      </c>
      <c r="N3" t="s">
        <v>2</v>
      </c>
    </row>
    <row r="5" spans="1:15" x14ac:dyDescent="0.35">
      <c r="A5" t="s">
        <v>3</v>
      </c>
      <c r="B5" s="2">
        <v>0.35</v>
      </c>
      <c r="N5" t="s">
        <v>3</v>
      </c>
      <c r="O5" s="2">
        <v>0.35</v>
      </c>
    </row>
    <row r="6" spans="1:15" x14ac:dyDescent="0.35">
      <c r="A6" t="s">
        <v>4</v>
      </c>
      <c r="B6" s="3">
        <v>24</v>
      </c>
      <c r="N6" t="s">
        <v>4</v>
      </c>
      <c r="O6" s="3">
        <v>24</v>
      </c>
    </row>
    <row r="7" spans="1:15" x14ac:dyDescent="0.35">
      <c r="A7" s="4" t="s">
        <v>5</v>
      </c>
      <c r="B7" s="3">
        <v>13</v>
      </c>
      <c r="N7" s="4" t="s">
        <v>6</v>
      </c>
      <c r="O7" s="3">
        <v>0.05</v>
      </c>
    </row>
    <row r="8" spans="1:15" x14ac:dyDescent="0.35">
      <c r="A8" s="4" t="s">
        <v>7</v>
      </c>
      <c r="B8" s="5">
        <f>1-BINOMDIST(B7,B6,B5,TRUE)</f>
        <v>1.6418510867853287E-2</v>
      </c>
      <c r="N8" s="4" t="s">
        <v>8</v>
      </c>
      <c r="O8" s="5">
        <f>CRITBINOM(O6,O5,1-O7)</f>
        <v>12</v>
      </c>
    </row>
    <row r="10" spans="1:15" x14ac:dyDescent="0.35">
      <c r="A10" s="6" t="s">
        <v>5</v>
      </c>
      <c r="B10" s="7" t="s">
        <v>9</v>
      </c>
      <c r="C10" s="7" t="s">
        <v>10</v>
      </c>
      <c r="M10" s="7" t="s">
        <v>3</v>
      </c>
      <c r="N10" s="8" t="s">
        <v>11</v>
      </c>
      <c r="O10" s="9" t="s">
        <v>12</v>
      </c>
    </row>
    <row r="11" spans="1:15" x14ac:dyDescent="0.35">
      <c r="A11">
        <v>0</v>
      </c>
      <c r="B11" s="10">
        <f t="shared" ref="B11:B31" si="0">BINOMDIST(A11,$B$6,$B$5,FALSE)</f>
        <v>3.2353447101972727E-5</v>
      </c>
      <c r="C11" s="11">
        <f>B11</f>
        <v>3.2353447101972727E-5</v>
      </c>
      <c r="M11" s="12">
        <v>0.35</v>
      </c>
      <c r="N11" s="10">
        <f t="shared" ref="N11:N22" si="1">BINOMDIST($O$8,$O$6,M11,TRUE)</f>
        <v>0.95774692520109506</v>
      </c>
      <c r="O11" s="11">
        <f t="shared" ref="O11:O22" si="2">1-N11</f>
        <v>4.2253074798904944E-2</v>
      </c>
    </row>
    <row r="12" spans="1:15" x14ac:dyDescent="0.35">
      <c r="A12">
        <f>A11+1</f>
        <v>1</v>
      </c>
      <c r="B12" s="13">
        <f t="shared" si="0"/>
        <v>4.1810608562549434E-4</v>
      </c>
      <c r="C12" s="14">
        <f>B12+C11</f>
        <v>4.5045953272746707E-4</v>
      </c>
      <c r="M12" s="12">
        <f t="shared" ref="M12:M22" si="3">M11+0.05</f>
        <v>0.39999999999999997</v>
      </c>
      <c r="N12" s="13">
        <f t="shared" si="1"/>
        <v>0.88573491768075618</v>
      </c>
      <c r="O12" s="14">
        <f t="shared" si="2"/>
        <v>0.11426508231924382</v>
      </c>
    </row>
    <row r="13" spans="1:15" x14ac:dyDescent="0.35">
      <c r="A13">
        <f t="shared" ref="A13:A31" si="4">A12+1</f>
        <v>2</v>
      </c>
      <c r="B13" s="13">
        <f t="shared" si="0"/>
        <v>2.5890415302194068E-3</v>
      </c>
      <c r="C13" s="14">
        <f t="shared" ref="C13:C31" si="5">B13+C12</f>
        <v>3.0395010629468739E-3</v>
      </c>
      <c r="M13" s="12">
        <f t="shared" si="3"/>
        <v>0.44999999999999996</v>
      </c>
      <c r="N13" s="13">
        <f t="shared" si="1"/>
        <v>0.75796651803436921</v>
      </c>
      <c r="O13" s="14">
        <f t="shared" si="2"/>
        <v>0.24203348196563079</v>
      </c>
    </row>
    <row r="14" spans="1:15" x14ac:dyDescent="0.35">
      <c r="A14">
        <f t="shared" si="4"/>
        <v>3</v>
      </c>
      <c r="B14" s="13">
        <f t="shared" si="0"/>
        <v>1.0223394760353558E-2</v>
      </c>
      <c r="C14" s="14">
        <f t="shared" si="5"/>
        <v>1.3262895823300432E-2</v>
      </c>
      <c r="M14" s="12">
        <f t="shared" si="3"/>
        <v>0.49999999999999994</v>
      </c>
      <c r="N14" s="13">
        <f t="shared" si="1"/>
        <v>0.58059012889862038</v>
      </c>
      <c r="O14" s="14">
        <f t="shared" si="2"/>
        <v>0.41940987110137962</v>
      </c>
    </row>
    <row r="15" spans="1:15" x14ac:dyDescent="0.35">
      <c r="A15">
        <f t="shared" si="4"/>
        <v>4</v>
      </c>
      <c r="B15" s="13">
        <f t="shared" si="0"/>
        <v>2.8900750572537902E-2</v>
      </c>
      <c r="C15" s="14">
        <f t="shared" si="5"/>
        <v>4.2163646395838333E-2</v>
      </c>
      <c r="M15" s="12">
        <f t="shared" si="3"/>
        <v>0.54999999999999993</v>
      </c>
      <c r="N15" s="13">
        <f t="shared" si="1"/>
        <v>0.38490122409641137</v>
      </c>
      <c r="O15" s="14">
        <f t="shared" si="2"/>
        <v>0.61509877590358863</v>
      </c>
    </row>
    <row r="16" spans="1:15" x14ac:dyDescent="0.35">
      <c r="A16">
        <f t="shared" si="4"/>
        <v>5</v>
      </c>
      <c r="B16" s="13">
        <f t="shared" si="0"/>
        <v>6.2247770463927883E-2</v>
      </c>
      <c r="C16" s="14">
        <f t="shared" si="5"/>
        <v>0.10441141685976621</v>
      </c>
      <c r="M16" s="12">
        <f t="shared" si="3"/>
        <v>0.6</v>
      </c>
      <c r="N16" s="13">
        <f t="shared" si="1"/>
        <v>0.21302179896054116</v>
      </c>
      <c r="O16" s="14">
        <f t="shared" si="2"/>
        <v>0.78697820103945881</v>
      </c>
    </row>
    <row r="17" spans="1:17" x14ac:dyDescent="0.35">
      <c r="A17">
        <f t="shared" si="4"/>
        <v>6</v>
      </c>
      <c r="B17" s="13">
        <f t="shared" si="0"/>
        <v>0.10614042912438973</v>
      </c>
      <c r="C17" s="14">
        <f t="shared" si="5"/>
        <v>0.21055184598415594</v>
      </c>
      <c r="M17" s="12">
        <f t="shared" si="3"/>
        <v>0.65</v>
      </c>
      <c r="N17" s="13">
        <f>BINOMDIST($O$8,$O$6,M17,TRUE)</f>
        <v>9.4229756993520764E-2</v>
      </c>
      <c r="O17" s="14">
        <f t="shared" si="2"/>
        <v>0.90577024300647924</v>
      </c>
    </row>
    <row r="18" spans="1:17" x14ac:dyDescent="0.35">
      <c r="A18">
        <f t="shared" si="4"/>
        <v>7</v>
      </c>
      <c r="B18" s="13">
        <f t="shared" si="0"/>
        <v>0.14696367109530883</v>
      </c>
      <c r="C18" s="14">
        <f t="shared" si="5"/>
        <v>0.35751551707946477</v>
      </c>
      <c r="M18" s="12">
        <f t="shared" si="3"/>
        <v>0.70000000000000007</v>
      </c>
      <c r="N18" s="13">
        <f t="shared" si="1"/>
        <v>3.1393654095974582E-2</v>
      </c>
      <c r="O18" s="14">
        <f t="shared" si="2"/>
        <v>0.96860634590402539</v>
      </c>
    </row>
    <row r="19" spans="1:17" x14ac:dyDescent="0.35">
      <c r="A19">
        <f t="shared" si="4"/>
        <v>8</v>
      </c>
      <c r="B19" s="13">
        <f t="shared" si="0"/>
        <v>0.16816035442636298</v>
      </c>
      <c r="C19" s="14">
        <f t="shared" si="5"/>
        <v>0.52567587150582773</v>
      </c>
      <c r="M19" s="12">
        <f t="shared" si="3"/>
        <v>0.75000000000000011</v>
      </c>
      <c r="N19" s="13">
        <f t="shared" si="1"/>
        <v>7.1996500078554794E-3</v>
      </c>
      <c r="O19" s="14">
        <f t="shared" si="2"/>
        <v>0.9928003499921445</v>
      </c>
    </row>
    <row r="20" spans="1:17" x14ac:dyDescent="0.35">
      <c r="A20">
        <f t="shared" si="4"/>
        <v>9</v>
      </c>
      <c r="B20" s="13">
        <f t="shared" si="0"/>
        <v>0.16097401449361234</v>
      </c>
      <c r="C20" s="14">
        <f t="shared" si="5"/>
        <v>0.6866498859994401</v>
      </c>
      <c r="M20" s="12">
        <f t="shared" si="3"/>
        <v>0.80000000000000016</v>
      </c>
      <c r="N20" s="13">
        <f t="shared" si="1"/>
        <v>9.779698322534044E-4</v>
      </c>
      <c r="O20" s="14">
        <f t="shared" si="2"/>
        <v>0.9990220301677466</v>
      </c>
    </row>
    <row r="21" spans="1:17" x14ac:dyDescent="0.35">
      <c r="A21">
        <f t="shared" si="4"/>
        <v>10</v>
      </c>
      <c r="B21" s="13">
        <f t="shared" si="0"/>
        <v>0.13001747324484075</v>
      </c>
      <c r="C21" s="14">
        <f t="shared" si="5"/>
        <v>0.8166673592442808</v>
      </c>
      <c r="M21" s="12">
        <f t="shared" si="3"/>
        <v>0.8500000000000002</v>
      </c>
      <c r="N21" s="13">
        <f t="shared" si="1"/>
        <v>5.9309792674177169E-5</v>
      </c>
      <c r="O21" s="14">
        <f t="shared" si="2"/>
        <v>0.99994069020732579</v>
      </c>
    </row>
    <row r="22" spans="1:17" x14ac:dyDescent="0.35">
      <c r="A22">
        <f t="shared" si="4"/>
        <v>11</v>
      </c>
      <c r="B22" s="13">
        <f t="shared" si="0"/>
        <v>8.910288376219852E-2</v>
      </c>
      <c r="C22" s="14">
        <f t="shared" si="5"/>
        <v>0.90577024300647935</v>
      </c>
      <c r="M22" s="12">
        <f t="shared" si="3"/>
        <v>0.90000000000000024</v>
      </c>
      <c r="N22" s="15">
        <f t="shared" si="1"/>
        <v>8.4944358910566843E-7</v>
      </c>
      <c r="O22" s="16">
        <f t="shared" si="2"/>
        <v>0.99999915055641087</v>
      </c>
    </row>
    <row r="23" spans="1:17" x14ac:dyDescent="0.35">
      <c r="A23">
        <f t="shared" si="4"/>
        <v>12</v>
      </c>
      <c r="B23" s="13">
        <f t="shared" si="0"/>
        <v>5.1976682194615778E-2</v>
      </c>
      <c r="C23" s="17">
        <f t="shared" si="5"/>
        <v>0.95774692520109517</v>
      </c>
    </row>
    <row r="24" spans="1:17" x14ac:dyDescent="0.35">
      <c r="A24">
        <f t="shared" si="4"/>
        <v>13</v>
      </c>
      <c r="B24" s="13">
        <f t="shared" si="0"/>
        <v>2.5834563931051636E-2</v>
      </c>
      <c r="C24" s="14">
        <f t="shared" si="5"/>
        <v>0.98358148913214682</v>
      </c>
      <c r="M24" s="18">
        <f>13/24</f>
        <v>0.54166666666666663</v>
      </c>
      <c r="O24" s="19" t="e">
        <f ca="1">BINOM_POWER(O5,M24,O6,1,O7)</f>
        <v>#NAME?</v>
      </c>
      <c r="Q24" t="e">
        <f ca="1">FTEXT(O24)</f>
        <v>#NAME?</v>
      </c>
    </row>
    <row r="25" spans="1:17" x14ac:dyDescent="0.35">
      <c r="A25">
        <f t="shared" si="4"/>
        <v>14</v>
      </c>
      <c r="B25" s="13">
        <f t="shared" si="0"/>
        <v>1.0930007816983389E-2</v>
      </c>
      <c r="C25" s="14">
        <f t="shared" si="5"/>
        <v>0.99451149694913021</v>
      </c>
    </row>
    <row r="26" spans="1:17" x14ac:dyDescent="0.35">
      <c r="A26">
        <f t="shared" si="4"/>
        <v>15</v>
      </c>
      <c r="B26" s="13">
        <f t="shared" si="0"/>
        <v>3.9235925496863416E-3</v>
      </c>
      <c r="C26" s="14">
        <f t="shared" si="5"/>
        <v>0.99843508949881654</v>
      </c>
    </row>
    <row r="27" spans="1:17" x14ac:dyDescent="0.35">
      <c r="A27">
        <f t="shared" si="4"/>
        <v>16</v>
      </c>
      <c r="B27" s="13">
        <f t="shared" si="0"/>
        <v>1.1883958203376906E-3</v>
      </c>
      <c r="C27" s="14">
        <f t="shared" si="5"/>
        <v>0.99962348531915424</v>
      </c>
    </row>
    <row r="28" spans="1:17" x14ac:dyDescent="0.35">
      <c r="A28">
        <f t="shared" si="4"/>
        <v>17</v>
      </c>
      <c r="B28" s="13">
        <f t="shared" si="0"/>
        <v>3.0113197257425589E-4</v>
      </c>
      <c r="C28" s="14">
        <f t="shared" si="5"/>
        <v>0.99992461729172855</v>
      </c>
    </row>
    <row r="29" spans="1:17" x14ac:dyDescent="0.35">
      <c r="A29">
        <f t="shared" si="4"/>
        <v>18</v>
      </c>
      <c r="B29" s="13">
        <f t="shared" si="0"/>
        <v>6.3057549812557776E-5</v>
      </c>
      <c r="C29" s="14">
        <f t="shared" si="5"/>
        <v>0.99998767484154105</v>
      </c>
    </row>
    <row r="30" spans="1:17" x14ac:dyDescent="0.35">
      <c r="A30">
        <f t="shared" si="4"/>
        <v>19</v>
      </c>
      <c r="B30" s="13">
        <f t="shared" si="0"/>
        <v>1.0722336405374225E-5</v>
      </c>
      <c r="C30" s="14">
        <f t="shared" si="5"/>
        <v>0.99999839717794647</v>
      </c>
    </row>
    <row r="31" spans="1:17" x14ac:dyDescent="0.35">
      <c r="A31">
        <f t="shared" si="4"/>
        <v>20</v>
      </c>
      <c r="B31" s="13">
        <f t="shared" si="0"/>
        <v>1.4433914391849863E-6</v>
      </c>
      <c r="C31" s="14">
        <f t="shared" si="5"/>
        <v>0.99999984056938562</v>
      </c>
    </row>
    <row r="32" spans="1:17" x14ac:dyDescent="0.35">
      <c r="A32">
        <f>A31+1</f>
        <v>21</v>
      </c>
      <c r="B32" s="13">
        <f>BINOMDIST(A32,$B$6,$B$5,FALSE)</f>
        <v>1.4804014760871705E-7</v>
      </c>
      <c r="C32" s="14">
        <f>B32+C31</f>
        <v>0.99999998860953321</v>
      </c>
    </row>
    <row r="33" spans="1:3" x14ac:dyDescent="0.35">
      <c r="A33">
        <f>A32+1</f>
        <v>22</v>
      </c>
      <c r="B33" s="13">
        <f>BINOMDIST(A33,$B$6,$B$5,FALSE)</f>
        <v>1.0870080768472236E-8</v>
      </c>
      <c r="C33" s="14">
        <f>B33+C32</f>
        <v>0.99999999947961393</v>
      </c>
    </row>
    <row r="34" spans="1:3" x14ac:dyDescent="0.35">
      <c r="A34">
        <f>A33+1</f>
        <v>23</v>
      </c>
      <c r="B34" s="13">
        <f>BINOMDIST(A34,$B$6,$B$5,FALSE)</f>
        <v>5.0896699250371378E-10</v>
      </c>
      <c r="C34" s="14">
        <f>B34+C33</f>
        <v>0.99999999998858091</v>
      </c>
    </row>
    <row r="35" spans="1:3" x14ac:dyDescent="0.35">
      <c r="A35">
        <f>A34+1</f>
        <v>24</v>
      </c>
      <c r="B35" s="15">
        <f>BINOMDIST(A35,$B$6,$B$5,FALSE)</f>
        <v>1.1419131242070537E-11</v>
      </c>
      <c r="C35" s="16">
        <f>B35+C34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280C-C8DD-4B39-BA01-EAB45128B1EE}">
  <sheetPr codeName="Sheet348"/>
  <dimension ref="A1:M25"/>
  <sheetViews>
    <sheetView workbookViewId="0"/>
  </sheetViews>
  <sheetFormatPr defaultRowHeight="14.5" x14ac:dyDescent="0.35"/>
  <cols>
    <col min="1" max="1" width="6.453125" customWidth="1"/>
  </cols>
  <sheetData>
    <row r="1" spans="1:13" x14ac:dyDescent="0.35">
      <c r="A1" s="1" t="s">
        <v>0</v>
      </c>
    </row>
    <row r="3" spans="1:13" x14ac:dyDescent="0.35">
      <c r="B3" t="s">
        <v>13</v>
      </c>
    </row>
    <row r="5" spans="1:13" x14ac:dyDescent="0.35">
      <c r="B5" t="s">
        <v>3</v>
      </c>
      <c r="C5" s="2">
        <v>0.35</v>
      </c>
    </row>
    <row r="6" spans="1:13" x14ac:dyDescent="0.35">
      <c r="B6" t="s">
        <v>4</v>
      </c>
      <c r="C6" s="3">
        <v>24</v>
      </c>
    </row>
    <row r="7" spans="1:13" x14ac:dyDescent="0.35">
      <c r="B7" s="4" t="s">
        <v>6</v>
      </c>
      <c r="C7" s="3">
        <v>0.05</v>
      </c>
    </row>
    <row r="8" spans="1:13" x14ac:dyDescent="0.35">
      <c r="B8" s="20" t="s">
        <v>14</v>
      </c>
      <c r="C8" s="3">
        <f>CRITBINOM(C6,C5,C7/2)</f>
        <v>4</v>
      </c>
    </row>
    <row r="9" spans="1:13" x14ac:dyDescent="0.35">
      <c r="B9" s="20" t="s">
        <v>15</v>
      </c>
      <c r="C9" s="5">
        <f>CRITBINOM(C6,C5,1-C7/2)</f>
        <v>13</v>
      </c>
    </row>
    <row r="11" spans="1:13" x14ac:dyDescent="0.35">
      <c r="A11" s="7" t="s">
        <v>3</v>
      </c>
      <c r="B11" s="8" t="s">
        <v>11</v>
      </c>
      <c r="C11" s="9" t="s">
        <v>12</v>
      </c>
    </row>
    <row r="12" spans="1:13" x14ac:dyDescent="0.35">
      <c r="A12" s="12">
        <v>0.35</v>
      </c>
      <c r="B12" s="10">
        <f>BINOMDIST($C$9,$C$6,A12,TRUE)-BINOMDIST($C$8-1,$C$6,A12,TRUE)</f>
        <v>0.97031859330884629</v>
      </c>
      <c r="C12" s="11">
        <f t="shared" ref="C12:C23" si="0">1-B12</f>
        <v>2.9681406691153711E-2</v>
      </c>
      <c r="M12" s="19" t="e" cm="1">
        <f t="array" aca="1" ref="M12" ca="1">BINOM_POWER(C5,A12,C6,C7)</f>
        <v>#NAME?</v>
      </c>
    </row>
    <row r="13" spans="1:13" x14ac:dyDescent="0.35">
      <c r="A13" s="12">
        <f t="shared" ref="A13:A23" si="1">A12+0.05</f>
        <v>0.39999999999999997</v>
      </c>
      <c r="B13" s="13">
        <f t="shared" ref="B13:B23" si="2">BINOMDIST($C$9,$C$6,A13,TRUE)-BINOMDIST($C$8-1,$C$6,A13,TRUE)</f>
        <v>0.94300486300263708</v>
      </c>
      <c r="C13" s="14">
        <f t="shared" si="0"/>
        <v>5.6995136997362916E-2</v>
      </c>
    </row>
    <row r="14" spans="1:13" x14ac:dyDescent="0.35">
      <c r="A14" s="12">
        <f t="shared" si="1"/>
        <v>0.44999999999999996</v>
      </c>
      <c r="B14" s="13">
        <f t="shared" si="2"/>
        <v>0.86509521921231303</v>
      </c>
      <c r="C14" s="14">
        <f t="shared" si="0"/>
        <v>0.13490478078768697</v>
      </c>
    </row>
    <row r="15" spans="1:13" x14ac:dyDescent="0.35">
      <c r="A15" s="12">
        <f t="shared" si="1"/>
        <v>0.49999999999999994</v>
      </c>
      <c r="B15" s="13">
        <f t="shared" si="2"/>
        <v>0.72923332452774037</v>
      </c>
      <c r="C15" s="14">
        <f t="shared" si="0"/>
        <v>0.27076667547225963</v>
      </c>
    </row>
    <row r="16" spans="1:13" x14ac:dyDescent="0.35">
      <c r="A16" s="12">
        <f t="shared" si="1"/>
        <v>0.54999999999999993</v>
      </c>
      <c r="B16" s="13">
        <f t="shared" si="2"/>
        <v>0.54606566938334167</v>
      </c>
      <c r="C16" s="14">
        <f t="shared" si="0"/>
        <v>0.45393433061665833</v>
      </c>
    </row>
    <row r="17" spans="1:5" x14ac:dyDescent="0.35">
      <c r="A17" s="12">
        <f t="shared" si="1"/>
        <v>0.6</v>
      </c>
      <c r="B17" s="13">
        <f t="shared" si="2"/>
        <v>0.34975976019008298</v>
      </c>
      <c r="C17" s="14">
        <f t="shared" si="0"/>
        <v>0.65024023980991696</v>
      </c>
    </row>
    <row r="18" spans="1:5" x14ac:dyDescent="0.35">
      <c r="A18" s="12">
        <f t="shared" si="1"/>
        <v>0.65</v>
      </c>
      <c r="B18" s="13">
        <f t="shared" si="2"/>
        <v>0.1833324813251046</v>
      </c>
      <c r="C18" s="14">
        <f t="shared" si="0"/>
        <v>0.8166675186748954</v>
      </c>
    </row>
    <row r="19" spans="1:5" x14ac:dyDescent="0.35">
      <c r="A19" s="12">
        <f t="shared" si="1"/>
        <v>0.70000000000000007</v>
      </c>
      <c r="B19" s="13">
        <f t="shared" si="2"/>
        <v>7.4236457377926307E-2</v>
      </c>
      <c r="C19" s="14">
        <f t="shared" si="0"/>
        <v>0.92576354262207372</v>
      </c>
    </row>
    <row r="20" spans="1:5" x14ac:dyDescent="0.35">
      <c r="A20" s="12">
        <f t="shared" si="1"/>
        <v>0.75000000000000011</v>
      </c>
      <c r="B20" s="13">
        <f t="shared" si="2"/>
        <v>2.1338241579346783E-2</v>
      </c>
      <c r="C20" s="14">
        <f t="shared" si="0"/>
        <v>0.97866175842065317</v>
      </c>
    </row>
    <row r="21" spans="1:5" x14ac:dyDescent="0.35">
      <c r="A21" s="12">
        <f t="shared" si="1"/>
        <v>0.80000000000000016</v>
      </c>
      <c r="B21" s="13">
        <f t="shared" si="2"/>
        <v>3.7883781270701988E-3</v>
      </c>
      <c r="C21" s="14">
        <f t="shared" si="0"/>
        <v>0.99621162187292978</v>
      </c>
    </row>
    <row r="22" spans="1:5" x14ac:dyDescent="0.35">
      <c r="A22" s="12">
        <f t="shared" si="1"/>
        <v>0.8500000000000002</v>
      </c>
      <c r="B22" s="13">
        <f t="shared" si="2"/>
        <v>3.2035728138071756E-4</v>
      </c>
      <c r="C22" s="14">
        <f t="shared" si="0"/>
        <v>0.99967964271861931</v>
      </c>
    </row>
    <row r="23" spans="1:5" x14ac:dyDescent="0.35">
      <c r="A23" s="12">
        <f t="shared" si="1"/>
        <v>0.90000000000000024</v>
      </c>
      <c r="B23" s="15">
        <f t="shared" si="2"/>
        <v>7.1943067252924792E-6</v>
      </c>
      <c r="C23" s="16">
        <f t="shared" si="0"/>
        <v>0.99999280569327476</v>
      </c>
    </row>
    <row r="25" spans="1:5" x14ac:dyDescent="0.35">
      <c r="A25" s="18">
        <f>13/24</f>
        <v>0.54166666666666663</v>
      </c>
      <c r="C25" s="19" t="e">
        <f ca="1">BINOM_POWER(C5,A25,C6,2,C7)</f>
        <v>#NAME?</v>
      </c>
      <c r="E25" t="e">
        <f ca="1">FTEXT(C25)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One-tailed</vt:lpstr>
      <vt:lpstr>Two-tailed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2023-12-09T17:08:11Z</dcterms:created>
  <dcterms:modified xsi:type="dcterms:W3CDTF">2023-12-09T17:11:08Z</dcterms:modified>
</cp:coreProperties>
</file>