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ED900BE6-9B17-46CF-9A33-9D4A497778A4}" xr6:coauthVersionLast="47" xr6:coauthVersionMax="47" xr10:uidLastSave="{00000000-0000-0000-0000-000000000000}"/>
  <bookViews>
    <workbookView xWindow="-110" yWindow="-110" windowWidth="19420" windowHeight="10300" xr2:uid="{54E3D425-7D13-4C22-83B8-22DC286FC03C}"/>
  </bookViews>
  <sheets>
    <sheet name="Title" sheetId="2" r:id="rId1"/>
    <sheet name="Example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 a="1"/>
  <c r="J15" i="1" s="1"/>
  <c r="K12" i="1" a="1"/>
  <c r="K12" i="1" s="1"/>
  <c r="K11" i="1" a="1"/>
  <c r="K11" i="1" s="1"/>
  <c r="P10" i="1" a="1"/>
  <c r="P10" i="1" s="1"/>
  <c r="H7" i="1" a="1"/>
  <c r="H7" i="1" s="1"/>
  <c r="J6" i="1" a="1"/>
  <c r="J6" i="1" s="1"/>
  <c r="H6" i="1" a="1"/>
  <c r="H6" i="1" s="1"/>
  <c r="H5" i="1" a="1"/>
  <c r="H5" i="1" s="1"/>
  <c r="AE4" i="1" a="1"/>
  <c r="AE4" i="1" s="1"/>
  <c r="AE3" i="1" a="1"/>
  <c r="AE3" i="1" s="1"/>
  <c r="AE2" i="1" a="1"/>
  <c r="AE2" i="1" s="1"/>
  <c r="T2" i="1" a="1"/>
  <c r="T2" i="1" s="1"/>
  <c r="J1" i="1" a="1"/>
  <c r="J1" i="1" s="1"/>
  <c r="B51" i="1"/>
  <c r="C51" i="1" s="1"/>
  <c r="C50" i="1"/>
  <c r="B50" i="1"/>
  <c r="B49" i="1"/>
  <c r="C49" i="1" s="1"/>
  <c r="B48" i="1"/>
  <c r="C48" i="1" s="1"/>
  <c r="B47" i="1"/>
  <c r="C47" i="1" s="1"/>
  <c r="C46" i="1"/>
  <c r="B46" i="1"/>
  <c r="C45" i="1"/>
  <c r="B45" i="1"/>
  <c r="B44" i="1"/>
  <c r="C44" i="1" s="1"/>
  <c r="B43" i="1"/>
  <c r="C43" i="1" s="1"/>
  <c r="C42" i="1"/>
  <c r="B42" i="1"/>
  <c r="C41" i="1"/>
  <c r="B41" i="1"/>
  <c r="B40" i="1"/>
  <c r="C40" i="1" s="1"/>
  <c r="B39" i="1"/>
  <c r="C39" i="1" s="1"/>
  <c r="C38" i="1"/>
  <c r="B38" i="1"/>
  <c r="C37" i="1"/>
  <c r="B37" i="1"/>
  <c r="B36" i="1"/>
  <c r="C36" i="1" s="1"/>
  <c r="B35" i="1"/>
  <c r="C35" i="1" s="1"/>
  <c r="C34" i="1"/>
  <c r="B34" i="1"/>
  <c r="C33" i="1"/>
  <c r="B33" i="1"/>
  <c r="B32" i="1"/>
  <c r="C32" i="1" s="1"/>
  <c r="B31" i="1"/>
  <c r="C31" i="1" s="1"/>
  <c r="C30" i="1"/>
  <c r="B30" i="1"/>
  <c r="C29" i="1"/>
  <c r="B29" i="1"/>
  <c r="B28" i="1"/>
  <c r="C28" i="1" s="1"/>
  <c r="B27" i="1"/>
  <c r="C27" i="1" s="1"/>
  <c r="C26" i="1"/>
  <c r="B26" i="1"/>
  <c r="C25" i="1"/>
  <c r="B25" i="1"/>
  <c r="B24" i="1"/>
  <c r="C24" i="1" s="1"/>
  <c r="B23" i="1"/>
  <c r="C23" i="1" s="1"/>
  <c r="C22" i="1"/>
  <c r="B22" i="1"/>
  <c r="C21" i="1"/>
  <c r="B21" i="1"/>
  <c r="B20" i="1"/>
  <c r="C20" i="1" s="1"/>
  <c r="B19" i="1"/>
  <c r="C19" i="1" s="1"/>
  <c r="C18" i="1"/>
  <c r="B18" i="1"/>
  <c r="C17" i="1"/>
  <c r="B17" i="1"/>
  <c r="B16" i="1"/>
  <c r="C16" i="1" s="1"/>
  <c r="C15" i="1"/>
  <c r="B15" i="1"/>
  <c r="C14" i="1"/>
  <c r="B14" i="1"/>
  <c r="B13" i="1"/>
  <c r="C13" i="1" s="1"/>
  <c r="C12" i="1"/>
  <c r="B12" i="1"/>
  <c r="B11" i="1"/>
  <c r="C11" i="1" s="1"/>
  <c r="C10" i="1"/>
  <c r="B10" i="1"/>
  <c r="B9" i="1"/>
  <c r="C9" i="1" s="1"/>
  <c r="B8" i="1"/>
  <c r="C8" i="1" s="1"/>
  <c r="B7" i="1"/>
  <c r="C7" i="1" s="1"/>
  <c r="F6" i="1"/>
  <c r="B6" i="1"/>
  <c r="C6" i="1" s="1"/>
  <c r="B5" i="1"/>
  <c r="C5" i="1" s="1"/>
  <c r="Q4" i="1"/>
  <c r="B4" i="1"/>
  <c r="C4" i="1" s="1"/>
  <c r="B3" i="1"/>
  <c r="F5" i="1" s="1"/>
  <c r="C2" i="1"/>
  <c r="B2" i="1"/>
  <c r="Q2" i="1" l="1"/>
  <c r="Q3" i="1"/>
  <c r="C3" i="1"/>
  <c r="F7" i="1" s="1"/>
  <c r="Q6" i="1" l="1"/>
  <c r="Q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<sst xmlns="http://schemas.openxmlformats.org/spreadsheetml/2006/main" count="19" uniqueCount="17">
  <si>
    <t>x</t>
  </si>
  <si>
    <t>y</t>
  </si>
  <si>
    <t>LL</t>
  </si>
  <si>
    <t>mu</t>
  </si>
  <si>
    <t>omega</t>
  </si>
  <si>
    <t>s.e.</t>
  </si>
  <si>
    <t>xi</t>
  </si>
  <si>
    <t>crit</t>
  </si>
  <si>
    <t>min y</t>
  </si>
  <si>
    <t>lower</t>
  </si>
  <si>
    <t>n</t>
  </si>
  <si>
    <t>upper</t>
  </si>
  <si>
    <t>skew</t>
  </si>
  <si>
    <t>Real Statistics Using Excel</t>
  </si>
  <si>
    <t>Updated</t>
  </si>
  <si>
    <t>Copyright © 2013 - 2023 Charles Zaiontz</t>
  </si>
  <si>
    <t>Return Period and Return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</si>
</sst>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64" fontId="0" fillId="0" borderId="0" xfId="0" applyNumberFormat="1"/>
    <xf numFmtId="0" fontId="0" fillId="0" borderId="9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0" fontId="0" fillId="0" borderId="10" xfId="0" applyBorder="1"/>
    <xf numFmtId="0" fontId="0" fillId="0" borderId="11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Maximum Water-level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Example!$A$2:$A$51</c:f>
              <c:numCache>
                <c:formatCode>0.0</c:formatCode>
                <c:ptCount val="50"/>
                <c:pt idx="0">
                  <c:v>5.0999999999999996</c:v>
                </c:pt>
                <c:pt idx="1">
                  <c:v>10.9</c:v>
                </c:pt>
                <c:pt idx="2">
                  <c:v>9.1</c:v>
                </c:pt>
                <c:pt idx="3">
                  <c:v>13.5</c:v>
                </c:pt>
                <c:pt idx="4">
                  <c:v>6.5</c:v>
                </c:pt>
                <c:pt idx="5">
                  <c:v>7.6</c:v>
                </c:pt>
                <c:pt idx="6">
                  <c:v>7.8</c:v>
                </c:pt>
                <c:pt idx="7">
                  <c:v>9.1</c:v>
                </c:pt>
                <c:pt idx="8">
                  <c:v>9.1999999999999993</c:v>
                </c:pt>
                <c:pt idx="9">
                  <c:v>9.1</c:v>
                </c:pt>
                <c:pt idx="10">
                  <c:v>10.7</c:v>
                </c:pt>
                <c:pt idx="11">
                  <c:v>8.8000000000000007</c:v>
                </c:pt>
                <c:pt idx="12">
                  <c:v>9.6</c:v>
                </c:pt>
                <c:pt idx="13">
                  <c:v>9</c:v>
                </c:pt>
                <c:pt idx="14">
                  <c:v>8.6</c:v>
                </c:pt>
                <c:pt idx="15">
                  <c:v>9.3000000000000007</c:v>
                </c:pt>
                <c:pt idx="16">
                  <c:v>10.1</c:v>
                </c:pt>
                <c:pt idx="17">
                  <c:v>6.7</c:v>
                </c:pt>
                <c:pt idx="18">
                  <c:v>9.4</c:v>
                </c:pt>
                <c:pt idx="19">
                  <c:v>10.199999999999999</c:v>
                </c:pt>
                <c:pt idx="20">
                  <c:v>9.3000000000000007</c:v>
                </c:pt>
                <c:pt idx="21">
                  <c:v>11.5</c:v>
                </c:pt>
                <c:pt idx="22">
                  <c:v>7.9</c:v>
                </c:pt>
                <c:pt idx="23">
                  <c:v>9.1</c:v>
                </c:pt>
                <c:pt idx="24">
                  <c:v>9</c:v>
                </c:pt>
                <c:pt idx="25">
                  <c:v>11.5</c:v>
                </c:pt>
                <c:pt idx="26">
                  <c:v>10</c:v>
                </c:pt>
                <c:pt idx="27">
                  <c:v>7.8</c:v>
                </c:pt>
                <c:pt idx="28">
                  <c:v>8.1999999999999993</c:v>
                </c:pt>
                <c:pt idx="29">
                  <c:v>8.1</c:v>
                </c:pt>
                <c:pt idx="30">
                  <c:v>7.1</c:v>
                </c:pt>
                <c:pt idx="31">
                  <c:v>7.9</c:v>
                </c:pt>
                <c:pt idx="32">
                  <c:v>10.199999999999999</c:v>
                </c:pt>
                <c:pt idx="33">
                  <c:v>7.8</c:v>
                </c:pt>
                <c:pt idx="34">
                  <c:v>7.4</c:v>
                </c:pt>
                <c:pt idx="35">
                  <c:v>9.6</c:v>
                </c:pt>
                <c:pt idx="36">
                  <c:v>7.5</c:v>
                </c:pt>
                <c:pt idx="37">
                  <c:v>9.4</c:v>
                </c:pt>
                <c:pt idx="38">
                  <c:v>8.5</c:v>
                </c:pt>
                <c:pt idx="39">
                  <c:v>7.3</c:v>
                </c:pt>
                <c:pt idx="40">
                  <c:v>9.3000000000000007</c:v>
                </c:pt>
                <c:pt idx="41">
                  <c:v>8.1999999999999993</c:v>
                </c:pt>
                <c:pt idx="42">
                  <c:v>9.6999999999999993</c:v>
                </c:pt>
                <c:pt idx="43">
                  <c:v>11.1</c:v>
                </c:pt>
                <c:pt idx="44">
                  <c:v>8.8000000000000007</c:v>
                </c:pt>
                <c:pt idx="45">
                  <c:v>9.4</c:v>
                </c:pt>
                <c:pt idx="46">
                  <c:v>11.7</c:v>
                </c:pt>
                <c:pt idx="47">
                  <c:v>11.6</c:v>
                </c:pt>
                <c:pt idx="48">
                  <c:v>9.1999999999999993</c:v>
                </c:pt>
                <c:pt idx="49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C6-4051-8E10-D7094A4E9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8066000"/>
        <c:axId val="398069328"/>
      </c:lineChart>
      <c:catAx>
        <c:axId val="398066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069328"/>
        <c:crosses val="autoZero"/>
        <c:auto val="1"/>
        <c:lblAlgn val="ctr"/>
        <c:lblOffset val="100"/>
        <c:noMultiLvlLbl val="0"/>
      </c:catAx>
      <c:valAx>
        <c:axId val="398069328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06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225425</xdr:colOff>
      <xdr:row>6</xdr:row>
      <xdr:rowOff>57150</xdr:rowOff>
    </xdr:from>
    <xdr:to>
      <xdr:col>31</xdr:col>
      <xdr:colOff>104775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C06ED2-DD16-4D12-9030-F70256D98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GEV%20Fit%20final%20version.xlsx" TargetMode="External"/><Relationship Id="rId1" Type="http://schemas.openxmlformats.org/officeDocument/2006/relationships/externalLinkPath" Target="/Users/user/Documents/A%20Real%20Statistics%202020/Examples/GEV%20Fit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"/>
      <sheetName val="MOM"/>
      <sheetName val="Sheet1"/>
      <sheetName val="Sheet2"/>
      <sheetName val="MOM1"/>
      <sheetName val="Sheet3"/>
      <sheetName val="MOM A"/>
      <sheetName val="MOM B"/>
      <sheetName val="MOM C"/>
      <sheetName val="MLE A"/>
      <sheetName val="MLE B"/>
      <sheetName val="MLE C"/>
      <sheetName val="MLEC1"/>
      <sheetName val="MLEC0"/>
      <sheetName val="Sheet6"/>
      <sheetName val="MLE C 1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5.0999999999999996</v>
          </cell>
        </row>
        <row r="3">
          <cell r="A3">
            <v>10.9</v>
          </cell>
        </row>
        <row r="4">
          <cell r="A4">
            <v>9.1</v>
          </cell>
        </row>
        <row r="5">
          <cell r="A5">
            <v>13.5</v>
          </cell>
        </row>
        <row r="6">
          <cell r="A6">
            <v>6.5</v>
          </cell>
        </row>
        <row r="7">
          <cell r="A7">
            <v>7.6</v>
          </cell>
        </row>
        <row r="8">
          <cell r="A8">
            <v>7.8</v>
          </cell>
        </row>
        <row r="9">
          <cell r="A9">
            <v>9.1</v>
          </cell>
        </row>
        <row r="10">
          <cell r="A10">
            <v>9.1999999999999993</v>
          </cell>
        </row>
        <row r="11">
          <cell r="A11">
            <v>9.1</v>
          </cell>
        </row>
        <row r="12">
          <cell r="A12">
            <v>10.7</v>
          </cell>
        </row>
        <row r="13">
          <cell r="A13">
            <v>8.8000000000000007</v>
          </cell>
        </row>
        <row r="14">
          <cell r="A14">
            <v>9.6</v>
          </cell>
        </row>
        <row r="15">
          <cell r="A15">
            <v>9</v>
          </cell>
        </row>
        <row r="16">
          <cell r="A16">
            <v>8.6</v>
          </cell>
        </row>
        <row r="17">
          <cell r="A17">
            <v>9.3000000000000007</v>
          </cell>
        </row>
        <row r="18">
          <cell r="A18">
            <v>10.1</v>
          </cell>
        </row>
        <row r="19">
          <cell r="A19">
            <v>6.7</v>
          </cell>
        </row>
        <row r="20">
          <cell r="A20">
            <v>9.4</v>
          </cell>
        </row>
        <row r="21">
          <cell r="A21">
            <v>10.199999999999999</v>
          </cell>
        </row>
        <row r="22">
          <cell r="A22">
            <v>9.3000000000000007</v>
          </cell>
        </row>
        <row r="23">
          <cell r="A23">
            <v>11.5</v>
          </cell>
        </row>
        <row r="24">
          <cell r="A24">
            <v>7.9</v>
          </cell>
        </row>
        <row r="25">
          <cell r="A25">
            <v>9.1</v>
          </cell>
        </row>
        <row r="26">
          <cell r="A26">
            <v>9</v>
          </cell>
        </row>
        <row r="27">
          <cell r="A27">
            <v>11.5</v>
          </cell>
        </row>
        <row r="28">
          <cell r="A28">
            <v>10</v>
          </cell>
        </row>
        <row r="29">
          <cell r="A29">
            <v>7.8</v>
          </cell>
        </row>
        <row r="30">
          <cell r="A30">
            <v>8.1999999999999993</v>
          </cell>
        </row>
        <row r="31">
          <cell r="A31">
            <v>8.1</v>
          </cell>
        </row>
        <row r="32">
          <cell r="A32">
            <v>7.1</v>
          </cell>
        </row>
        <row r="33">
          <cell r="A33">
            <v>7.9</v>
          </cell>
        </row>
        <row r="34">
          <cell r="A34">
            <v>10.199999999999999</v>
          </cell>
        </row>
        <row r="35">
          <cell r="A35">
            <v>7.8</v>
          </cell>
        </row>
        <row r="36">
          <cell r="A36">
            <v>7.4</v>
          </cell>
        </row>
        <row r="37">
          <cell r="A37">
            <v>9.6</v>
          </cell>
        </row>
        <row r="38">
          <cell r="A38">
            <v>7.5</v>
          </cell>
        </row>
        <row r="39">
          <cell r="A39">
            <v>9.4</v>
          </cell>
        </row>
        <row r="40">
          <cell r="A40">
            <v>8.5</v>
          </cell>
        </row>
        <row r="41">
          <cell r="A41">
            <v>7.3</v>
          </cell>
        </row>
        <row r="42">
          <cell r="A42">
            <v>9.3000000000000007</v>
          </cell>
        </row>
        <row r="43">
          <cell r="A43">
            <v>8.1999999999999993</v>
          </cell>
        </row>
        <row r="44">
          <cell r="A44">
            <v>9.6999999999999993</v>
          </cell>
        </row>
        <row r="45">
          <cell r="A45">
            <v>11.1</v>
          </cell>
        </row>
        <row r="46">
          <cell r="A46">
            <v>8.8000000000000007</v>
          </cell>
        </row>
        <row r="47">
          <cell r="A47">
            <v>9.4</v>
          </cell>
        </row>
        <row r="48">
          <cell r="A48">
            <v>11.7</v>
          </cell>
        </row>
        <row r="49">
          <cell r="A49">
            <v>11.6</v>
          </cell>
        </row>
        <row r="50">
          <cell r="A50">
            <v>9.1999999999999993</v>
          </cell>
        </row>
        <row r="51">
          <cell r="A51">
            <v>8.1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134A-02E0-444D-AB1F-85CD1B64A6C5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13</v>
      </c>
    </row>
    <row r="2" spans="1:2" x14ac:dyDescent="0.35">
      <c r="A2" t="s">
        <v>16</v>
      </c>
    </row>
    <row r="4" spans="1:2" x14ac:dyDescent="0.35">
      <c r="A4" t="s">
        <v>14</v>
      </c>
      <c r="B4" s="22">
        <v>45270</v>
      </c>
    </row>
    <row r="6" spans="1:2" x14ac:dyDescent="0.35">
      <c r="A6" s="2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44C-1432-46B7-B523-BF450635CD8F}">
  <sheetPr codeName="Sheet11"/>
  <dimension ref="A1:AE51"/>
  <sheetViews>
    <sheetView workbookViewId="0"/>
  </sheetViews>
  <sheetFormatPr defaultRowHeight="14.5" x14ac:dyDescent="0.35"/>
  <cols>
    <col min="1" max="1" width="5.36328125" customWidth="1"/>
    <col min="4" max="4" width="8.7265625" customWidth="1"/>
    <col min="5" max="5" width="6.81640625" customWidth="1"/>
    <col min="6" max="6" width="12.26953125" customWidth="1"/>
    <col min="7" max="7" width="2.90625" customWidth="1"/>
    <col min="8" max="8" width="23.54296875" customWidth="1"/>
    <col min="9" max="9" width="4.7265625" customWidth="1"/>
    <col min="19" max="19" width="3.36328125" customWidth="1"/>
    <col min="20" max="29" width="4.6328125" style="10" customWidth="1"/>
  </cols>
  <sheetData>
    <row r="1" spans="1:31" x14ac:dyDescent="0.35">
      <c r="A1" s="1" t="s">
        <v>0</v>
      </c>
      <c r="B1" s="1" t="s">
        <v>1</v>
      </c>
      <c r="C1" s="1" t="s">
        <v>2</v>
      </c>
      <c r="J1" t="e" cm="1">
        <f t="array" aca="1" ref="J1" ca="1">GEV_FIT(A2:A51,TRUE,,,,8.7,1.3,-0.1)</f>
        <v>#NAME?</v>
      </c>
    </row>
    <row r="2" spans="1:31" x14ac:dyDescent="0.35">
      <c r="A2" s="10">
        <v>5.0999999999999996</v>
      </c>
      <c r="B2">
        <f t="shared" ref="B2:B51" si="0">1+$F$4*(A2-$F$2)/$F$3</f>
        <v>1.3071357590442254</v>
      </c>
      <c r="C2">
        <f t="shared" ref="C2:C51" si="1">(1+1/$F$4)*LN(B2)+B2 ^ (-1/$F$4)</f>
        <v>8.3373273742655769</v>
      </c>
      <c r="E2" t="s">
        <v>3</v>
      </c>
      <c r="F2" s="11">
        <v>8.7084623908467975</v>
      </c>
      <c r="K2" s="2"/>
      <c r="L2" s="3"/>
      <c r="M2" s="3"/>
      <c r="N2" s="4"/>
      <c r="P2" t="s">
        <v>3</v>
      </c>
      <c r="Q2" s="11">
        <f>K2</f>
        <v>0</v>
      </c>
      <c r="T2" s="12" t="e" cm="1">
        <f t="array" aca="1" ref="T2" ca="1">RESHAPE(A2:A51,,5,10)</f>
        <v>#NAME?</v>
      </c>
      <c r="U2" s="13"/>
      <c r="V2" s="13"/>
      <c r="W2" s="13"/>
      <c r="X2" s="13"/>
      <c r="Y2" s="13"/>
      <c r="Z2" s="13"/>
      <c r="AA2" s="13"/>
      <c r="AB2" s="13"/>
      <c r="AC2" s="14"/>
      <c r="AE2" s="11" t="e" cm="1">
        <f t="array" aca="1" ref="AE2" ca="1">1-GEV_DIST(T5,K2,K3,K4,TRUE)</f>
        <v>#NAME?</v>
      </c>
    </row>
    <row r="3" spans="1:31" x14ac:dyDescent="0.35">
      <c r="A3" s="10">
        <v>10.9</v>
      </c>
      <c r="B3">
        <f t="shared" si="0"/>
        <v>0.81346637593657178</v>
      </c>
      <c r="C3">
        <f t="shared" si="1"/>
        <v>1.7638573434811606</v>
      </c>
      <c r="E3" t="s">
        <v>4</v>
      </c>
      <c r="F3" s="20">
        <v>1.3430462527734093</v>
      </c>
      <c r="K3" s="5"/>
      <c r="N3" s="6"/>
      <c r="P3" t="s">
        <v>5</v>
      </c>
      <c r="Q3" s="20">
        <f>M2</f>
        <v>0</v>
      </c>
      <c r="T3" s="15"/>
      <c r="AC3" s="16"/>
      <c r="AE3" s="20" t="e" cm="1">
        <f t="array" aca="1" ref="AE3" ca="1">1-GEV_DIST(AE4,K2,K3,K4,TRUE)</f>
        <v>#NAME?</v>
      </c>
    </row>
    <row r="4" spans="1:31" x14ac:dyDescent="0.35">
      <c r="A4" s="10">
        <v>9.1</v>
      </c>
      <c r="B4">
        <f t="shared" si="0"/>
        <v>0.96667411552170568</v>
      </c>
      <c r="C4">
        <f t="shared" si="1"/>
        <v>1.006021253060428</v>
      </c>
      <c r="E4" t="s">
        <v>6</v>
      </c>
      <c r="F4" s="20">
        <v>-0.1143139336364991</v>
      </c>
      <c r="K4" s="7"/>
      <c r="L4" s="8"/>
      <c r="M4" s="8"/>
      <c r="N4" s="9"/>
      <c r="P4" t="s">
        <v>7</v>
      </c>
      <c r="Q4" s="20">
        <f>_xlfn.NORM.S.INV(1-0.025)</f>
        <v>1.9599639845400536</v>
      </c>
      <c r="T4" s="15"/>
      <c r="AC4" s="16"/>
      <c r="AE4" s="21" t="e" cm="1">
        <f t="array" aca="1" ref="AE4" ca="1">GEV_INV(0.99,K2,K3,K4)</f>
        <v>#NAME?</v>
      </c>
    </row>
    <row r="5" spans="1:31" x14ac:dyDescent="0.35">
      <c r="A5" s="10">
        <v>13.5</v>
      </c>
      <c r="B5">
        <f t="shared" si="0"/>
        <v>0.5921663076469339</v>
      </c>
      <c r="C5">
        <f t="shared" si="1"/>
        <v>4.0698365391515736</v>
      </c>
      <c r="E5" t="s">
        <v>8</v>
      </c>
      <c r="F5" s="20">
        <f>MIN(B2:B51)</f>
        <v>0.5921663076469339</v>
      </c>
      <c r="H5" t="e" cm="1">
        <f t="array" aca="1" ref="H5" ca="1">FTEXT(F5)</f>
        <v>#NAME?</v>
      </c>
      <c r="P5" t="s">
        <v>9</v>
      </c>
      <c r="Q5" s="20">
        <f>Q2-Q3*Q4</f>
        <v>0</v>
      </c>
      <c r="T5" s="15"/>
      <c r="AC5" s="16"/>
    </row>
    <row r="6" spans="1:31" x14ac:dyDescent="0.35">
      <c r="A6" s="10">
        <v>6.5</v>
      </c>
      <c r="B6">
        <f t="shared" si="0"/>
        <v>1.1879741838113436</v>
      </c>
      <c r="C6">
        <f t="shared" si="1"/>
        <v>3.1777564485399075</v>
      </c>
      <c r="E6" t="s">
        <v>10</v>
      </c>
      <c r="F6" s="20">
        <f>COUNT(A2:A51)</f>
        <v>50</v>
      </c>
      <c r="H6" t="e" cm="1">
        <f t="array" aca="1" ref="H6" ca="1">FTEXT(F6)</f>
        <v>#NAME?</v>
      </c>
      <c r="J6" t="e" cm="1">
        <f t="array" aca="1" ref="J6" ca="1">GEV_FITM(A2:A51,TRUE,0.05)</f>
        <v>#NAME?</v>
      </c>
      <c r="K6" s="11"/>
      <c r="P6" t="s">
        <v>11</v>
      </c>
      <c r="Q6" s="21">
        <f>Q2+Q3*Q4</f>
        <v>0</v>
      </c>
      <c r="T6" s="17"/>
      <c r="U6" s="18"/>
      <c r="V6" s="18"/>
      <c r="W6" s="18"/>
      <c r="X6" s="18"/>
      <c r="Y6" s="18"/>
      <c r="Z6" s="18"/>
      <c r="AA6" s="18"/>
      <c r="AB6" s="18"/>
      <c r="AC6" s="19"/>
    </row>
    <row r="7" spans="1:31" x14ac:dyDescent="0.35">
      <c r="A7" s="10">
        <v>7.6</v>
      </c>
      <c r="B7">
        <f t="shared" si="0"/>
        <v>1.0943472318426506</v>
      </c>
      <c r="C7">
        <f t="shared" si="1"/>
        <v>1.5019777523588251</v>
      </c>
      <c r="E7" t="s">
        <v>2</v>
      </c>
      <c r="F7" s="21">
        <f>-F6*LN(F3)-SUM(C2:C51)</f>
        <v>-94.267281430582372</v>
      </c>
      <c r="H7" t="e" cm="1">
        <f t="array" aca="1" ref="H7" ca="1">FTEXT(F7)</f>
        <v>#NAME?</v>
      </c>
      <c r="K7" s="20"/>
    </row>
    <row r="8" spans="1:31" x14ac:dyDescent="0.35">
      <c r="A8" s="10">
        <v>7.8</v>
      </c>
      <c r="B8">
        <f t="shared" si="0"/>
        <v>1.0773241496665247</v>
      </c>
      <c r="C8">
        <f t="shared" si="1"/>
        <v>1.3414351874508261</v>
      </c>
      <c r="K8" s="20"/>
    </row>
    <row r="9" spans="1:31" x14ac:dyDescent="0.35">
      <c r="A9" s="10">
        <v>9.1</v>
      </c>
      <c r="B9">
        <f t="shared" si="0"/>
        <v>0.96667411552170568</v>
      </c>
      <c r="C9">
        <f t="shared" si="1"/>
        <v>1.006021253060428</v>
      </c>
      <c r="K9" s="21"/>
    </row>
    <row r="10" spans="1:31" x14ac:dyDescent="0.35">
      <c r="A10" s="10">
        <v>9.1999999999999993</v>
      </c>
      <c r="B10">
        <f t="shared" si="0"/>
        <v>0.95816257443364272</v>
      </c>
      <c r="C10">
        <f t="shared" si="1"/>
        <v>1.0191965304196251</v>
      </c>
      <c r="P10" t="e" cm="1">
        <f t="array" aca="1" ref="P10" ca="1">GEV_FITM(A2:A51,TRUE)</f>
        <v>#NAME?</v>
      </c>
      <c r="Q10" s="11"/>
    </row>
    <row r="11" spans="1:31" x14ac:dyDescent="0.35">
      <c r="A11" s="10">
        <v>9.1</v>
      </c>
      <c r="B11">
        <f t="shared" si="0"/>
        <v>0.96667411552170568</v>
      </c>
      <c r="C11">
        <f t="shared" si="1"/>
        <v>1.006021253060428</v>
      </c>
      <c r="J11" t="s">
        <v>12</v>
      </c>
      <c r="K11" s="11" t="e" cm="1">
        <f t="array" aca="1" ref="K11" ca="1">GEVSKEW(K8)</f>
        <v>#NAME?</v>
      </c>
      <c r="Q11" s="20"/>
    </row>
    <row r="12" spans="1:31" x14ac:dyDescent="0.35">
      <c r="A12" s="10">
        <v>10.7</v>
      </c>
      <c r="B12">
        <f t="shared" si="0"/>
        <v>0.83048945811269781</v>
      </c>
      <c r="C12">
        <f t="shared" si="1"/>
        <v>1.6360304354633439</v>
      </c>
      <c r="K12" s="21" t="e" cm="1">
        <f t="array" aca="1" ref="K12" ca="1">GEVSKEW(K4)</f>
        <v>#NAME?</v>
      </c>
      <c r="Q12" s="20"/>
    </row>
    <row r="13" spans="1:31" x14ac:dyDescent="0.35">
      <c r="A13" s="10">
        <v>8.8000000000000007</v>
      </c>
      <c r="B13">
        <f t="shared" si="0"/>
        <v>0.99220873878589455</v>
      </c>
      <c r="C13">
        <f t="shared" si="1"/>
        <v>0.99446663344240782</v>
      </c>
      <c r="Q13" s="21"/>
    </row>
    <row r="14" spans="1:31" x14ac:dyDescent="0.35">
      <c r="A14" s="10">
        <v>9.6</v>
      </c>
      <c r="B14">
        <f t="shared" si="0"/>
        <v>0.92411641008139078</v>
      </c>
      <c r="C14">
        <f t="shared" si="1"/>
        <v>1.1128359621035866</v>
      </c>
    </row>
    <row r="15" spans="1:31" x14ac:dyDescent="0.35">
      <c r="A15" s="10">
        <v>9</v>
      </c>
      <c r="B15">
        <f t="shared" si="0"/>
        <v>0.97518565660976864</v>
      </c>
      <c r="C15">
        <f t="shared" si="1"/>
        <v>0.99735399125312796</v>
      </c>
      <c r="J15" t="e" cm="1">
        <f t="array" aca="1" ref="J15" ca="1">GEV_FIT(A2:A51,TRUE,,,,,,-0.1)</f>
        <v>#NAME?</v>
      </c>
    </row>
    <row r="16" spans="1:31" x14ac:dyDescent="0.35">
      <c r="A16" s="10">
        <v>8.6</v>
      </c>
      <c r="B16">
        <f t="shared" si="0"/>
        <v>1.0092318209620206</v>
      </c>
      <c r="C16">
        <f t="shared" si="1"/>
        <v>1.0125089325317886</v>
      </c>
      <c r="K16" s="2"/>
      <c r="L16" s="3"/>
      <c r="M16" s="3"/>
      <c r="N16" s="4"/>
    </row>
    <row r="17" spans="1:14" x14ac:dyDescent="0.35">
      <c r="A17" s="10">
        <v>9.3000000000000007</v>
      </c>
      <c r="B17">
        <f t="shared" si="0"/>
        <v>0.94965103334557965</v>
      </c>
      <c r="C17">
        <f t="shared" si="1"/>
        <v>1.0366642013866845</v>
      </c>
      <c r="K17" s="5"/>
      <c r="N17" s="6"/>
    </row>
    <row r="18" spans="1:14" x14ac:dyDescent="0.35">
      <c r="A18" s="10">
        <v>10.1</v>
      </c>
      <c r="B18">
        <f t="shared" si="0"/>
        <v>0.88155870464107577</v>
      </c>
      <c r="C18">
        <f t="shared" si="1"/>
        <v>1.3086665961915001</v>
      </c>
      <c r="K18" s="7"/>
      <c r="L18" s="8"/>
      <c r="M18" s="8"/>
      <c r="N18" s="9"/>
    </row>
    <row r="19" spans="1:14" x14ac:dyDescent="0.35">
      <c r="A19" s="10">
        <v>6.7</v>
      </c>
      <c r="B19">
        <f t="shared" si="0"/>
        <v>1.1709511016352174</v>
      </c>
      <c r="C19">
        <f t="shared" si="1"/>
        <v>2.7543606071921758</v>
      </c>
    </row>
    <row r="20" spans="1:14" x14ac:dyDescent="0.35">
      <c r="A20" s="10">
        <v>9.4</v>
      </c>
      <c r="B20">
        <f t="shared" si="0"/>
        <v>0.9411394922575167</v>
      </c>
      <c r="C20">
        <f t="shared" si="1"/>
        <v>1.0582201993566647</v>
      </c>
    </row>
    <row r="21" spans="1:14" x14ac:dyDescent="0.35">
      <c r="A21" s="10">
        <v>10.199999999999999</v>
      </c>
      <c r="B21">
        <f t="shared" si="0"/>
        <v>0.87304716355301282</v>
      </c>
      <c r="C21">
        <f t="shared" si="1"/>
        <v>1.3568259253569932</v>
      </c>
    </row>
    <row r="22" spans="1:14" x14ac:dyDescent="0.35">
      <c r="A22" s="10">
        <v>9.3000000000000007</v>
      </c>
      <c r="B22">
        <f t="shared" si="0"/>
        <v>0.94965103334557965</v>
      </c>
      <c r="C22">
        <f t="shared" si="1"/>
        <v>1.0366642013866845</v>
      </c>
    </row>
    <row r="23" spans="1:14" x14ac:dyDescent="0.35">
      <c r="A23" s="10">
        <v>11.5</v>
      </c>
      <c r="B23">
        <f t="shared" si="0"/>
        <v>0.76239712940819382</v>
      </c>
      <c r="C23">
        <f t="shared" si="1"/>
        <v>2.1950774343273096</v>
      </c>
    </row>
    <row r="24" spans="1:14" x14ac:dyDescent="0.35">
      <c r="A24" s="10">
        <v>7.9</v>
      </c>
      <c r="B24">
        <f t="shared" si="0"/>
        <v>1.0688126085784615</v>
      </c>
      <c r="C24">
        <f t="shared" si="1"/>
        <v>1.2742840726116937</v>
      </c>
    </row>
    <row r="25" spans="1:14" x14ac:dyDescent="0.35">
      <c r="A25" s="10">
        <v>9.1</v>
      </c>
      <c r="B25">
        <f t="shared" si="0"/>
        <v>0.96667411552170568</v>
      </c>
      <c r="C25">
        <f t="shared" si="1"/>
        <v>1.006021253060428</v>
      </c>
    </row>
    <row r="26" spans="1:14" x14ac:dyDescent="0.35">
      <c r="A26" s="10">
        <v>9</v>
      </c>
      <c r="B26">
        <f t="shared" si="0"/>
        <v>0.97518565660976864</v>
      </c>
      <c r="C26">
        <f t="shared" si="1"/>
        <v>0.99735399125312796</v>
      </c>
    </row>
    <row r="27" spans="1:14" x14ac:dyDescent="0.35">
      <c r="A27" s="10">
        <v>11.5</v>
      </c>
      <c r="B27">
        <f t="shared" si="0"/>
        <v>0.76239712940819382</v>
      </c>
      <c r="C27">
        <f t="shared" si="1"/>
        <v>2.1950774343273096</v>
      </c>
    </row>
    <row r="28" spans="1:14" x14ac:dyDescent="0.35">
      <c r="A28" s="10">
        <v>10</v>
      </c>
      <c r="B28">
        <f t="shared" si="0"/>
        <v>0.89007024572913873</v>
      </c>
      <c r="C28">
        <f t="shared" si="1"/>
        <v>1.2633275012326828</v>
      </c>
    </row>
    <row r="29" spans="1:14" x14ac:dyDescent="0.35">
      <c r="A29" s="10">
        <v>7.8</v>
      </c>
      <c r="B29">
        <f t="shared" si="0"/>
        <v>1.0773241496665247</v>
      </c>
      <c r="C29">
        <f t="shared" si="1"/>
        <v>1.3414351874508261</v>
      </c>
    </row>
    <row r="30" spans="1:14" x14ac:dyDescent="0.35">
      <c r="A30" s="10">
        <v>8.1999999999999993</v>
      </c>
      <c r="B30">
        <f t="shared" si="0"/>
        <v>1.0432779853142726</v>
      </c>
      <c r="C30">
        <f t="shared" si="1"/>
        <v>1.1203826464935513</v>
      </c>
    </row>
    <row r="31" spans="1:14" x14ac:dyDescent="0.35">
      <c r="A31" s="10">
        <v>8.1</v>
      </c>
      <c r="B31">
        <f t="shared" si="0"/>
        <v>1.0517895264023356</v>
      </c>
      <c r="C31">
        <f t="shared" si="1"/>
        <v>1.1641448098934</v>
      </c>
    </row>
    <row r="32" spans="1:14" x14ac:dyDescent="0.35">
      <c r="A32" s="10">
        <v>7.1</v>
      </c>
      <c r="B32">
        <f t="shared" si="0"/>
        <v>1.1369049372829656</v>
      </c>
      <c r="C32">
        <f t="shared" si="1"/>
        <v>2.0781943442495892</v>
      </c>
    </row>
    <row r="33" spans="1:3" x14ac:dyDescent="0.35">
      <c r="A33" s="10">
        <v>7.9</v>
      </c>
      <c r="B33">
        <f t="shared" si="0"/>
        <v>1.0688126085784615</v>
      </c>
      <c r="C33">
        <f t="shared" si="1"/>
        <v>1.2742840726116937</v>
      </c>
    </row>
    <row r="34" spans="1:3" x14ac:dyDescent="0.35">
      <c r="A34" s="10">
        <v>10.199999999999999</v>
      </c>
      <c r="B34">
        <f t="shared" si="0"/>
        <v>0.87304716355301282</v>
      </c>
      <c r="C34">
        <f t="shared" si="1"/>
        <v>1.3568259253569932</v>
      </c>
    </row>
    <row r="35" spans="1:3" x14ac:dyDescent="0.35">
      <c r="A35" s="10">
        <v>7.8</v>
      </c>
      <c r="B35">
        <f t="shared" si="0"/>
        <v>1.0773241496665247</v>
      </c>
      <c r="C35">
        <f t="shared" si="1"/>
        <v>1.3414351874508261</v>
      </c>
    </row>
    <row r="36" spans="1:3" x14ac:dyDescent="0.35">
      <c r="A36" s="10">
        <v>7.4</v>
      </c>
      <c r="B36">
        <f t="shared" si="0"/>
        <v>1.1113703140187765</v>
      </c>
      <c r="C36">
        <f t="shared" si="1"/>
        <v>1.7005121766332443</v>
      </c>
    </row>
    <row r="37" spans="1:3" x14ac:dyDescent="0.35">
      <c r="A37" s="10">
        <v>9.6</v>
      </c>
      <c r="B37">
        <f t="shared" si="0"/>
        <v>0.92411641008139078</v>
      </c>
      <c r="C37">
        <f t="shared" si="1"/>
        <v>1.1128359621035866</v>
      </c>
    </row>
    <row r="38" spans="1:3" x14ac:dyDescent="0.35">
      <c r="A38" s="10">
        <v>7.5</v>
      </c>
      <c r="B38">
        <f t="shared" si="0"/>
        <v>1.1028587729307135</v>
      </c>
      <c r="C38">
        <f t="shared" si="1"/>
        <v>1.5962601080318066</v>
      </c>
    </row>
    <row r="39" spans="1:3" x14ac:dyDescent="0.35">
      <c r="A39" s="10">
        <v>9.4</v>
      </c>
      <c r="B39">
        <f t="shared" si="0"/>
        <v>0.9411394922575167</v>
      </c>
      <c r="C39">
        <f t="shared" si="1"/>
        <v>1.0582201993566647</v>
      </c>
    </row>
    <row r="40" spans="1:3" x14ac:dyDescent="0.35">
      <c r="A40" s="10">
        <v>8.5</v>
      </c>
      <c r="B40">
        <f t="shared" si="0"/>
        <v>1.0177433620500835</v>
      </c>
      <c r="C40">
        <f t="shared" si="1"/>
        <v>1.0300545672508019</v>
      </c>
    </row>
    <row r="41" spans="1:3" x14ac:dyDescent="0.35">
      <c r="A41" s="10">
        <v>7.3</v>
      </c>
      <c r="B41">
        <f t="shared" si="0"/>
        <v>1.1198818551068395</v>
      </c>
      <c r="C41">
        <f t="shared" si="1"/>
        <v>1.8152331721199633</v>
      </c>
    </row>
    <row r="42" spans="1:3" x14ac:dyDescent="0.35">
      <c r="A42" s="10">
        <v>9.3000000000000007</v>
      </c>
      <c r="B42">
        <f t="shared" si="0"/>
        <v>0.94965103334557965</v>
      </c>
      <c r="C42">
        <f t="shared" si="1"/>
        <v>1.0366642013866845</v>
      </c>
    </row>
    <row r="43" spans="1:3" x14ac:dyDescent="0.35">
      <c r="A43" s="10">
        <v>8.1999999999999993</v>
      </c>
      <c r="B43">
        <f t="shared" si="0"/>
        <v>1.0432779853142726</v>
      </c>
      <c r="C43">
        <f t="shared" si="1"/>
        <v>1.1203826464935513</v>
      </c>
    </row>
    <row r="44" spans="1:3" x14ac:dyDescent="0.35">
      <c r="A44" s="10">
        <v>9.6999999999999993</v>
      </c>
      <c r="B44">
        <f t="shared" si="0"/>
        <v>0.91560486899332783</v>
      </c>
      <c r="C44">
        <f t="shared" si="1"/>
        <v>1.1455413390056608</v>
      </c>
    </row>
    <row r="45" spans="1:3" x14ac:dyDescent="0.35">
      <c r="A45" s="10">
        <v>11.1</v>
      </c>
      <c r="B45">
        <f t="shared" si="0"/>
        <v>0.79644329376044587</v>
      </c>
      <c r="C45">
        <f t="shared" si="1"/>
        <v>1.8999617524010683</v>
      </c>
    </row>
    <row r="46" spans="1:3" x14ac:dyDescent="0.35">
      <c r="A46" s="10">
        <v>8.8000000000000007</v>
      </c>
      <c r="B46">
        <f t="shared" si="0"/>
        <v>0.99220873878589455</v>
      </c>
      <c r="C46">
        <f t="shared" si="1"/>
        <v>0.99446663344240782</v>
      </c>
    </row>
    <row r="47" spans="1:3" x14ac:dyDescent="0.35">
      <c r="A47" s="10">
        <v>9.4</v>
      </c>
      <c r="B47">
        <f t="shared" si="0"/>
        <v>0.9411394922575167</v>
      </c>
      <c r="C47">
        <f t="shared" si="1"/>
        <v>1.0582201993566647</v>
      </c>
    </row>
    <row r="48" spans="1:3" x14ac:dyDescent="0.35">
      <c r="A48" s="10">
        <v>11.7</v>
      </c>
      <c r="B48">
        <f t="shared" si="0"/>
        <v>0.7453740472320679</v>
      </c>
      <c r="C48">
        <f t="shared" si="1"/>
        <v>2.35333130384707</v>
      </c>
    </row>
    <row r="49" spans="1:3" x14ac:dyDescent="0.35">
      <c r="A49" s="10">
        <v>11.6</v>
      </c>
      <c r="B49">
        <f t="shared" si="0"/>
        <v>0.75388558832013086</v>
      </c>
      <c r="C49">
        <f t="shared" si="1"/>
        <v>2.2733455060615411</v>
      </c>
    </row>
    <row r="50" spans="1:3" x14ac:dyDescent="0.35">
      <c r="A50" s="10">
        <v>9.1999999999999993</v>
      </c>
      <c r="B50">
        <f t="shared" si="0"/>
        <v>0.95816257443364272</v>
      </c>
      <c r="C50">
        <f t="shared" si="1"/>
        <v>1.0191965304196251</v>
      </c>
    </row>
    <row r="51" spans="1:3" x14ac:dyDescent="0.35">
      <c r="A51" s="10">
        <v>8.1</v>
      </c>
      <c r="B51" s="8">
        <f t="shared" si="0"/>
        <v>1.0517895264023356</v>
      </c>
      <c r="C51" s="8">
        <f t="shared" si="1"/>
        <v>1.1641448098934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2023-12-10T09:19:33Z</dcterms:created>
  <dcterms:modified xsi:type="dcterms:W3CDTF">2023-12-10T09:22:20Z</dcterms:modified>
</cp:coreProperties>
</file>