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9986811-BEE7-408D-9F49-3C035ECD4F83}" xr6:coauthVersionLast="47" xr6:coauthVersionMax="47" xr10:uidLastSave="{00000000-0000-0000-0000-000000000000}"/>
  <bookViews>
    <workbookView xWindow="-110" yWindow="-110" windowWidth="19420" windowHeight="10300" xr2:uid="{7A0C5E98-A1DB-468A-A7F2-A308F8948BEB}"/>
  </bookViews>
  <sheets>
    <sheet name="Title" sheetId="2" r:id="rId1"/>
    <sheet name="CI Median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K22" i="1"/>
  <c r="K23" i="1" s="1"/>
  <c r="J22" i="1"/>
  <c r="I22" i="1"/>
  <c r="K21" i="1"/>
  <c r="J21" i="1"/>
  <c r="C21" i="1"/>
  <c r="K16" i="1"/>
  <c r="J16" i="1"/>
  <c r="F16" i="1"/>
  <c r="I17" i="1" s="1"/>
  <c r="C16" i="1"/>
  <c r="F11" i="1"/>
  <c r="I4" i="1" s="1"/>
  <c r="C11" i="1"/>
  <c r="I9" i="1"/>
  <c r="K9" i="1" s="1"/>
  <c r="K10" i="1" s="1"/>
  <c r="K8" i="1"/>
  <c r="J8" i="1"/>
  <c r="K3" i="1"/>
  <c r="J3" i="1"/>
  <c r="K17" i="1" l="1"/>
  <c r="K18" i="1" s="1"/>
  <c r="J17" i="1"/>
  <c r="J4" i="1"/>
  <c r="K4" i="1"/>
  <c r="K5" i="1" s="1"/>
  <c r="J9" i="1"/>
</calcChain>
</file>

<file path=xl/sharedStrings.xml><?xml version="1.0" encoding="utf-8"?>
<sst xmlns="http://schemas.openxmlformats.org/spreadsheetml/2006/main" count="33" uniqueCount="13">
  <si>
    <t>Confidence Interval for the Median</t>
  </si>
  <si>
    <t>k</t>
  </si>
  <si>
    <t>x</t>
  </si>
  <si>
    <t>F(x)</t>
  </si>
  <si>
    <t>lower</t>
  </si>
  <si>
    <t>upper</t>
  </si>
  <si>
    <t>median</t>
  </si>
  <si>
    <t>order</t>
  </si>
  <si>
    <t>Q3</t>
  </si>
  <si>
    <t>Real Statistics Using Excel</t>
  </si>
  <si>
    <t>Updated</t>
  </si>
  <si>
    <t>Copyright © 2013 - 2023 Charles Zaiontz</t>
  </si>
  <si>
    <t>Order Statistics from Continuous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</si>
</sst>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E0AC-0EA3-4514-BFD4-C0193017ED9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9</v>
      </c>
    </row>
    <row r="2" spans="1:2" x14ac:dyDescent="0.35">
      <c r="A2" t="s">
        <v>12</v>
      </c>
    </row>
    <row r="4" spans="1:2" x14ac:dyDescent="0.35">
      <c r="A4" t="s">
        <v>10</v>
      </c>
      <c r="B4" s="18">
        <v>45269</v>
      </c>
    </row>
    <row r="6" spans="1:2" x14ac:dyDescent="0.35">
      <c r="A6" s="19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64F5-0FE2-4BE6-9FFA-89B820C1A51B}">
  <sheetPr codeName="Sheet8"/>
  <dimension ref="B1:K23"/>
  <sheetViews>
    <sheetView topLeftCell="B1" workbookViewId="0">
      <selection activeCell="B1" sqref="B1"/>
    </sheetView>
  </sheetViews>
  <sheetFormatPr defaultRowHeight="14.5" x14ac:dyDescent="0.35"/>
  <cols>
    <col min="1" max="1" width="2.81640625" customWidth="1"/>
    <col min="2" max="6" width="7.54296875" customWidth="1"/>
    <col min="7" max="7" width="6.26953125" customWidth="1"/>
    <col min="8" max="8" width="6.453125" customWidth="1"/>
    <col min="9" max="10" width="7.54296875" customWidth="1"/>
    <col min="11" max="11" width="9.1796875" customWidth="1"/>
  </cols>
  <sheetData>
    <row r="1" spans="2:11" x14ac:dyDescent="0.35">
      <c r="B1" s="1" t="s">
        <v>0</v>
      </c>
    </row>
    <row r="2" spans="2:11" x14ac:dyDescent="0.35">
      <c r="I2" s="2" t="s">
        <v>1</v>
      </c>
      <c r="J2" s="2" t="s">
        <v>2</v>
      </c>
      <c r="K2" s="2" t="s">
        <v>3</v>
      </c>
    </row>
    <row r="3" spans="2:11" x14ac:dyDescent="0.35">
      <c r="B3" s="3">
        <v>31.67</v>
      </c>
      <c r="C3" s="4">
        <v>33.51</v>
      </c>
      <c r="D3" s="4">
        <v>11.39</v>
      </c>
      <c r="E3" s="4">
        <v>22.75</v>
      </c>
      <c r="F3" s="5">
        <v>32.56</v>
      </c>
      <c r="H3" t="s">
        <v>4</v>
      </c>
      <c r="I3" s="6">
        <v>12</v>
      </c>
      <c r="J3" s="7">
        <f>SMALL($B$3:$F$9,I3)</f>
        <v>15.07</v>
      </c>
      <c r="K3" s="5">
        <f>_xlfn.BINOM.DIST(I3-1,COUNT($B$3:$F$9),0.5,TRUE)</f>
        <v>2.0479795755818476E-2</v>
      </c>
    </row>
    <row r="4" spans="2:11" x14ac:dyDescent="0.35">
      <c r="B4" s="8">
        <v>17.850000000000001</v>
      </c>
      <c r="C4">
        <v>24.58</v>
      </c>
      <c r="D4">
        <v>6.63</v>
      </c>
      <c r="E4">
        <v>26.37</v>
      </c>
      <c r="F4" s="9">
        <v>13.3</v>
      </c>
      <c r="H4" t="s">
        <v>5</v>
      </c>
      <c r="I4" s="10">
        <f>F$11+(F$11-I3)</f>
        <v>24</v>
      </c>
      <c r="J4" s="11">
        <f>SMALL($B$3:$F$9,I4)</f>
        <v>26.43</v>
      </c>
      <c r="K4" s="12">
        <f>_xlfn.BINOM.DIST(I4-1,COUNT($B$3:$F$9),0.5,TRUE)</f>
        <v>0.97952020424418151</v>
      </c>
    </row>
    <row r="5" spans="2:11" x14ac:dyDescent="0.35">
      <c r="B5" s="8">
        <v>5.99</v>
      </c>
      <c r="C5">
        <v>23.76</v>
      </c>
      <c r="D5">
        <v>26.43</v>
      </c>
      <c r="E5">
        <v>8.94</v>
      </c>
      <c r="F5" s="9">
        <v>19.940000000000001</v>
      </c>
      <c r="K5">
        <f>K4-K3</f>
        <v>0.95904040848836303</v>
      </c>
    </row>
    <row r="6" spans="2:11" x14ac:dyDescent="0.35">
      <c r="B6" s="8">
        <v>28.7</v>
      </c>
      <c r="C6">
        <v>3.84</v>
      </c>
      <c r="D6">
        <v>9.02</v>
      </c>
      <c r="E6">
        <v>36.51</v>
      </c>
      <c r="F6" s="9">
        <v>36.81</v>
      </c>
    </row>
    <row r="7" spans="2:11" x14ac:dyDescent="0.35">
      <c r="B7" s="8">
        <v>26.22</v>
      </c>
      <c r="C7">
        <v>26.92</v>
      </c>
      <c r="D7">
        <v>12.67</v>
      </c>
      <c r="E7">
        <v>33.89</v>
      </c>
      <c r="F7" s="9">
        <v>10.68</v>
      </c>
      <c r="I7" s="2" t="s">
        <v>1</v>
      </c>
      <c r="J7" s="2" t="s">
        <v>2</v>
      </c>
      <c r="K7" s="2" t="s">
        <v>3</v>
      </c>
    </row>
    <row r="8" spans="2:11" x14ac:dyDescent="0.35">
      <c r="B8" s="8">
        <v>18.170000000000002</v>
      </c>
      <c r="C8">
        <v>32.049999999999997</v>
      </c>
      <c r="D8">
        <v>15.07</v>
      </c>
      <c r="E8">
        <v>18.850000000000001</v>
      </c>
      <c r="F8" s="9">
        <v>18.27</v>
      </c>
      <c r="H8" t="s">
        <v>4</v>
      </c>
      <c r="I8" s="6">
        <v>13</v>
      </c>
      <c r="J8" s="7">
        <f>SMALL($B$3:$F$9,I8)</f>
        <v>17.02</v>
      </c>
      <c r="K8" s="5">
        <f>_xlfn.BINOM.DIST(I8-1,COUNT($B$3:$F$9),0.5,TRUE)</f>
        <v>4.4765539467334754E-2</v>
      </c>
    </row>
    <row r="9" spans="2:11" x14ac:dyDescent="0.35">
      <c r="B9" s="13">
        <v>17.02</v>
      </c>
      <c r="C9" s="14">
        <v>37.020000000000003</v>
      </c>
      <c r="D9" s="14">
        <v>9.8800000000000008</v>
      </c>
      <c r="E9" s="14">
        <v>29.37</v>
      </c>
      <c r="F9" s="12">
        <v>13.72</v>
      </c>
      <c r="H9" t="s">
        <v>5</v>
      </c>
      <c r="I9" s="10">
        <f>F$11+(F$11-I8)</f>
        <v>23</v>
      </c>
      <c r="J9" s="11">
        <f>SMALL($B$3:$F$9,I9)</f>
        <v>26.37</v>
      </c>
      <c r="K9" s="12">
        <f>_xlfn.BINOM.DIST(I9-1,COUNT($B$3:$F$9),0.5,TRUE)</f>
        <v>0.95523446053266525</v>
      </c>
    </row>
    <row r="10" spans="2:11" x14ac:dyDescent="0.35">
      <c r="K10">
        <f>K9-K8</f>
        <v>0.91046892106533051</v>
      </c>
    </row>
    <row r="11" spans="2:11" x14ac:dyDescent="0.35">
      <c r="B11" t="s">
        <v>6</v>
      </c>
      <c r="C11" s="15">
        <f>MEDIAN(B3:F9)</f>
        <v>19.940000000000001</v>
      </c>
      <c r="E11" t="s">
        <v>7</v>
      </c>
      <c r="F11" s="15">
        <f>INT((COUNT(B3:F9)+1)/2)</f>
        <v>18</v>
      </c>
    </row>
    <row r="12" spans="2:11" x14ac:dyDescent="0.35">
      <c r="H12" t="s">
        <v>4</v>
      </c>
      <c r="J12" s="16" t="e">
        <f ca="1">Interpolate(0.95,K$10,K$4,J8,J3,0)</f>
        <v>#NAME?</v>
      </c>
    </row>
    <row r="13" spans="2:11" x14ac:dyDescent="0.35">
      <c r="H13" t="s">
        <v>5</v>
      </c>
      <c r="J13" s="17" t="e">
        <f ca="1">Interpolate(0.95,K$10,K$4,J9,J4,0)</f>
        <v>#NAME?</v>
      </c>
    </row>
    <row r="15" spans="2:11" x14ac:dyDescent="0.35">
      <c r="I15" s="2" t="s">
        <v>1</v>
      </c>
      <c r="J15" s="2" t="s">
        <v>2</v>
      </c>
      <c r="K15" s="2" t="s">
        <v>3</v>
      </c>
    </row>
    <row r="16" spans="2:11" x14ac:dyDescent="0.35">
      <c r="B16" t="s">
        <v>8</v>
      </c>
      <c r="C16" s="15">
        <f>_xlfn.QUARTILE.EXC(B3:F9,3)</f>
        <v>29.37</v>
      </c>
      <c r="E16" t="s">
        <v>7</v>
      </c>
      <c r="F16" s="15">
        <f>INT((COUNT(B3:F9)+1)*0.75)</f>
        <v>27</v>
      </c>
      <c r="H16" t="s">
        <v>4</v>
      </c>
      <c r="I16" s="6">
        <v>22</v>
      </c>
      <c r="J16" s="7">
        <f>SMALL($B$3:$F$9,I16)</f>
        <v>26.22</v>
      </c>
      <c r="K16" s="5">
        <f>_xlfn.BINOM.DIST(I16-1,COUNT($B$3:$F$9),0.75,TRUE)</f>
        <v>3.6329625167244702E-2</v>
      </c>
    </row>
    <row r="17" spans="2:11" x14ac:dyDescent="0.35">
      <c r="H17" t="s">
        <v>5</v>
      </c>
      <c r="I17" s="10">
        <f>MIN(F$16+(F$16-I16),COUNT(B3:F9))</f>
        <v>32</v>
      </c>
      <c r="J17" s="11">
        <f>SMALL($B$3:$F$9,I17)</f>
        <v>33.89</v>
      </c>
      <c r="K17" s="12">
        <f>_xlfn.BINOM.DIST(I17-1,COUNT($B$3:$F$9),0.75,TRUE)</f>
        <v>0.98638869631485415</v>
      </c>
    </row>
    <row r="18" spans="2:11" x14ac:dyDescent="0.35">
      <c r="K18">
        <f>K17-K16</f>
        <v>0.95005907114760946</v>
      </c>
    </row>
    <row r="20" spans="2:11" x14ac:dyDescent="0.35">
      <c r="I20" s="2" t="s">
        <v>1</v>
      </c>
      <c r="J20" s="2" t="s">
        <v>2</v>
      </c>
      <c r="K20" s="2" t="s">
        <v>3</v>
      </c>
    </row>
    <row r="21" spans="2:11" x14ac:dyDescent="0.35">
      <c r="B21" t="s">
        <v>8</v>
      </c>
      <c r="C21" s="15">
        <f>SMALL(B3:F9,F21)</f>
        <v>36.81</v>
      </c>
      <c r="E21" t="s">
        <v>7</v>
      </c>
      <c r="F21" s="15">
        <v>34</v>
      </c>
      <c r="H21" t="s">
        <v>4</v>
      </c>
      <c r="I21" s="6">
        <v>31</v>
      </c>
      <c r="J21" s="7">
        <f>SMALL($B$3:$F$9,I21)</f>
        <v>33.51</v>
      </c>
      <c r="K21" s="5">
        <f>_xlfn.BINOM.DIST(I21-1,COUNT($B$3:$F$9),34/36,TRUE)</f>
        <v>4.2789366523604766E-2</v>
      </c>
    </row>
    <row r="22" spans="2:11" x14ac:dyDescent="0.35">
      <c r="H22" t="s">
        <v>5</v>
      </c>
      <c r="I22" s="10">
        <f>MIN(F$21+(F$21-I21),COUNT(B3:F9))</f>
        <v>35</v>
      </c>
      <c r="J22" s="11">
        <f>SMALL($B$3:$F$9,I22)</f>
        <v>37.020000000000003</v>
      </c>
      <c r="K22" s="12">
        <f>_xlfn.BINOM.DIST(I22-1,COUNT($B$3:$F$9),0.34/36,TRUE)</f>
        <v>1</v>
      </c>
    </row>
    <row r="23" spans="2:11" x14ac:dyDescent="0.35">
      <c r="K23">
        <f>K22-K21</f>
        <v>0.95721063347639523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CI Median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2023-12-09T20:43:50Z</dcterms:created>
  <dcterms:modified xsi:type="dcterms:W3CDTF">2023-12-09T20:46:47Z</dcterms:modified>
</cp:coreProperties>
</file>