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5B27A66-3C63-4EB2-95DB-4281C06476FE}" xr6:coauthVersionLast="47" xr6:coauthVersionMax="47" xr10:uidLastSave="{00000000-0000-0000-0000-000000000000}"/>
  <bookViews>
    <workbookView xWindow="-110" yWindow="-110" windowWidth="19420" windowHeight="10300" xr2:uid="{4B66C538-5B33-441D-91B0-879688431CF5}"/>
  </bookViews>
  <sheets>
    <sheet name="Title" sheetId="3" r:id="rId1"/>
    <sheet name="Solver" sheetId="1" r:id="rId2"/>
    <sheet name="Alg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C10" i="2" a="1"/>
  <c r="C12" i="2" s="1"/>
  <c r="L9" i="2"/>
  <c r="K9" i="2"/>
  <c r="J9" i="2"/>
  <c r="I9" i="2"/>
  <c r="H9" i="2"/>
  <c r="G9" i="2"/>
  <c r="G5" i="2"/>
  <c r="D7" i="2"/>
  <c r="D5" i="2"/>
  <c r="G8" i="2" s="1"/>
  <c r="D4" i="2"/>
  <c r="D3" i="2"/>
  <c r="E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E4" i="1"/>
  <c r="E3" i="1"/>
  <c r="H3" i="1" s="1"/>
  <c r="D10" i="2" l="1"/>
  <c r="C10" i="2"/>
  <c r="C11" i="2"/>
  <c r="H8" i="2"/>
  <c r="G4" i="2"/>
  <c r="H3" i="2" s="1"/>
  <c r="H5" i="2" s="1"/>
  <c r="I8" i="2"/>
  <c r="G11" i="2"/>
  <c r="K8" i="2"/>
  <c r="J8" i="2"/>
  <c r="L8" i="2"/>
  <c r="H11" i="2" l="1"/>
  <c r="H4" i="2"/>
  <c r="I3" i="2" l="1"/>
  <c r="I11" i="2" l="1"/>
  <c r="I5" i="2"/>
  <c r="I4" i="2"/>
  <c r="J3" i="2" l="1"/>
  <c r="J4" i="2" l="1"/>
  <c r="J5" i="2"/>
  <c r="K3" i="2" s="1"/>
  <c r="J11" i="2"/>
  <c r="K11" i="2" l="1"/>
  <c r="K5" i="2"/>
  <c r="K4" i="2"/>
  <c r="L3" i="2" s="1"/>
  <c r="L5" i="2" s="1"/>
  <c r="L4" i="2" l="1"/>
  <c r="L11" i="2"/>
</calcChain>
</file>

<file path=xl/sharedStrings.xml><?xml version="1.0" encoding="utf-8"?>
<sst xmlns="http://schemas.openxmlformats.org/spreadsheetml/2006/main" count="25" uniqueCount="20">
  <si>
    <t>Weibull Distribution  - Method of Moments</t>
  </si>
  <si>
    <t>Sample</t>
  </si>
  <si>
    <t>Time to Failure</t>
  </si>
  <si>
    <t>mean</t>
  </si>
  <si>
    <t>alpha</t>
  </si>
  <si>
    <t>stdev</t>
  </si>
  <si>
    <t>beta</t>
  </si>
  <si>
    <t>formula</t>
  </si>
  <si>
    <t>x</t>
  </si>
  <si>
    <t>n</t>
  </si>
  <si>
    <t>β</t>
  </si>
  <si>
    <t>x-bar</t>
  </si>
  <si>
    <r>
      <t>h(</t>
    </r>
    <r>
      <rPr>
        <sz val="11"/>
        <color theme="1"/>
        <rFont val="Calibri"/>
        <family val="2"/>
      </rPr>
      <t>β)</t>
    </r>
  </si>
  <si>
    <t>var</t>
  </si>
  <si>
    <r>
      <t>h'(</t>
    </r>
    <r>
      <rPr>
        <sz val="11"/>
        <color theme="1"/>
        <rFont val="Calibri"/>
        <family val="2"/>
      </rPr>
      <t>β)</t>
    </r>
  </si>
  <si>
    <t>Weibull Distribution - Method of Moments</t>
  </si>
  <si>
    <t>Real Statistics Using Excel</t>
  </si>
  <si>
    <t>Updated</t>
  </si>
  <si>
    <t>Copyright © 2013 - 2023 Charles Zaiontz</t>
  </si>
  <si>
    <t>Method of Moments: Weibull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</si>
</sst>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0" xfId="0" applyNumberFormat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9F31-979F-41B6-A0B8-284836CB9CDF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26">
        <v>45270</v>
      </c>
    </row>
    <row r="6" spans="1:2" x14ac:dyDescent="0.35">
      <c r="A6" s="2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7F9B-20F3-4567-97DB-19B58C7734FC}">
  <sheetPr codeName="Sheet86"/>
  <dimension ref="A1:H15"/>
  <sheetViews>
    <sheetView workbookViewId="0"/>
  </sheetViews>
  <sheetFormatPr defaultRowHeight="14.5" x14ac:dyDescent="0.35"/>
  <cols>
    <col min="2" max="2" width="13.7265625" customWidth="1"/>
    <col min="3" max="3" width="6.7265625" customWidth="1"/>
    <col min="5" max="5" width="9.54296875" customWidth="1"/>
    <col min="6" max="6" width="5.26953125" customWidth="1"/>
  </cols>
  <sheetData>
    <row r="1" spans="1:8" x14ac:dyDescent="0.35">
      <c r="A1" s="1" t="s">
        <v>0</v>
      </c>
    </row>
    <row r="3" spans="1:8" x14ac:dyDescent="0.35">
      <c r="A3" s="2" t="s">
        <v>1</v>
      </c>
      <c r="B3" s="2" t="s">
        <v>2</v>
      </c>
      <c r="D3" t="s">
        <v>3</v>
      </c>
      <c r="E3" s="3">
        <f>AVERAGE(B4:B15)</f>
        <v>624.25</v>
      </c>
      <c r="G3" t="s">
        <v>4</v>
      </c>
      <c r="H3" s="4">
        <f>E3/EXP(GAMMALN(1+1/H4))</f>
        <v>691.02632325032323</v>
      </c>
    </row>
    <row r="4" spans="1:8" x14ac:dyDescent="0.35">
      <c r="A4" s="5">
        <v>1</v>
      </c>
      <c r="B4" s="6">
        <v>509</v>
      </c>
      <c r="D4" t="s">
        <v>5</v>
      </c>
      <c r="E4" s="7">
        <f>STDEV(B4:B15)</f>
        <v>183.79095090989557</v>
      </c>
      <c r="G4" t="s">
        <v>6</v>
      </c>
      <c r="H4" s="7">
        <v>3.7683356459693478</v>
      </c>
    </row>
    <row r="5" spans="1:8" x14ac:dyDescent="0.35">
      <c r="A5" s="5">
        <f>A4+1</f>
        <v>2</v>
      </c>
      <c r="B5" s="6">
        <v>660</v>
      </c>
    </row>
    <row r="6" spans="1:8" x14ac:dyDescent="0.35">
      <c r="A6" s="5">
        <f t="shared" ref="A6:A15" si="0">A5+1</f>
        <v>3</v>
      </c>
      <c r="B6" s="6">
        <v>386</v>
      </c>
      <c r="D6" t="s">
        <v>7</v>
      </c>
      <c r="E6" s="8">
        <f>GAMMALN(1+2/H4)-2*GAMMALN(1+1/H4)-LN(E3^2+E4^2)+2*LN(E3)</f>
        <v>9.016127942889085E-4</v>
      </c>
    </row>
    <row r="7" spans="1:8" x14ac:dyDescent="0.35">
      <c r="A7" s="5">
        <f t="shared" si="0"/>
        <v>4</v>
      </c>
      <c r="B7" s="6">
        <v>753</v>
      </c>
    </row>
    <row r="8" spans="1:8" x14ac:dyDescent="0.35">
      <c r="A8" s="5">
        <f t="shared" si="0"/>
        <v>5</v>
      </c>
      <c r="B8" s="6">
        <v>811</v>
      </c>
    </row>
    <row r="9" spans="1:8" x14ac:dyDescent="0.35">
      <c r="A9" s="5">
        <f t="shared" si="0"/>
        <v>6</v>
      </c>
      <c r="B9" s="6">
        <v>613</v>
      </c>
    </row>
    <row r="10" spans="1:8" x14ac:dyDescent="0.35">
      <c r="A10" s="5">
        <f t="shared" si="0"/>
        <v>7</v>
      </c>
      <c r="B10" s="6">
        <v>848</v>
      </c>
    </row>
    <row r="11" spans="1:8" x14ac:dyDescent="0.35">
      <c r="A11" s="5">
        <f t="shared" si="0"/>
        <v>8</v>
      </c>
      <c r="B11" s="6">
        <v>725</v>
      </c>
    </row>
    <row r="12" spans="1:8" x14ac:dyDescent="0.35">
      <c r="A12" s="5">
        <f t="shared" si="0"/>
        <v>9</v>
      </c>
      <c r="B12" s="6">
        <v>315</v>
      </c>
    </row>
    <row r="13" spans="1:8" x14ac:dyDescent="0.35">
      <c r="A13" s="5">
        <f t="shared" si="0"/>
        <v>10</v>
      </c>
      <c r="B13" s="6">
        <v>872</v>
      </c>
    </row>
    <row r="14" spans="1:8" x14ac:dyDescent="0.35">
      <c r="A14" s="5">
        <f t="shared" si="0"/>
        <v>11</v>
      </c>
      <c r="B14" s="6">
        <v>487</v>
      </c>
    </row>
    <row r="15" spans="1:8" x14ac:dyDescent="0.35">
      <c r="A15" s="9">
        <f t="shared" si="0"/>
        <v>12</v>
      </c>
      <c r="B15" s="10">
        <v>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3838-C905-4B8A-9FD4-B2E35C232856}">
  <sheetPr codeName="Sheet43"/>
  <dimension ref="A1:L16"/>
  <sheetViews>
    <sheetView workbookViewId="0"/>
  </sheetViews>
  <sheetFormatPr defaultRowHeight="14.5" x14ac:dyDescent="0.35"/>
  <cols>
    <col min="1" max="1" width="8" style="25" customWidth="1"/>
    <col min="2" max="2" width="4.81640625" customWidth="1"/>
    <col min="4" max="4" width="9.1796875" customWidth="1"/>
    <col min="5" max="5" width="5" customWidth="1"/>
  </cols>
  <sheetData>
    <row r="1" spans="1:12" x14ac:dyDescent="0.35">
      <c r="A1" s="11" t="s">
        <v>15</v>
      </c>
    </row>
    <row r="3" spans="1:12" x14ac:dyDescent="0.35">
      <c r="A3" s="12" t="s">
        <v>8</v>
      </c>
      <c r="C3" t="s">
        <v>9</v>
      </c>
      <c r="D3" s="4">
        <f>COUNT(A4:A15)</f>
        <v>12</v>
      </c>
      <c r="F3" s="13" t="s">
        <v>10</v>
      </c>
      <c r="G3" s="14">
        <v>4</v>
      </c>
      <c r="H3" s="15" t="e">
        <f ca="1">G3-G4/G5</f>
        <v>#NAME?</v>
      </c>
      <c r="I3" s="15" t="e">
        <f ca="1">H3-H4/H5</f>
        <v>#NAME?</v>
      </c>
      <c r="J3" s="15" t="e">
        <f ca="1">I3-I4/I5</f>
        <v>#NAME?</v>
      </c>
      <c r="K3" s="15" t="e">
        <f ca="1">J3-J4/J5</f>
        <v>#NAME?</v>
      </c>
      <c r="L3" s="16" t="e">
        <f ca="1">K3-K4/K5</f>
        <v>#NAME?</v>
      </c>
    </row>
    <row r="4" spans="1:12" x14ac:dyDescent="0.35">
      <c r="A4" s="5">
        <v>509</v>
      </c>
      <c r="C4" t="s">
        <v>11</v>
      </c>
      <c r="D4" s="17">
        <f>AVERAGE(A4:A15)</f>
        <v>624.25</v>
      </c>
      <c r="F4" t="s">
        <v>12</v>
      </c>
      <c r="G4" s="18">
        <f t="shared" ref="G4:L4" si="0">GAMMALN(1+2/G3)-2*GAMMALN(1+1/G3)-LN($D$5+$D$4^2)+2*LN($D$4)</f>
        <v>-7.3679903708256944E-3</v>
      </c>
      <c r="H4" t="e">
        <f t="shared" ca="1" si="0"/>
        <v>#NAME?</v>
      </c>
      <c r="I4" t="e">
        <f t="shared" ca="1" si="0"/>
        <v>#NAME?</v>
      </c>
      <c r="J4" t="e">
        <f t="shared" ca="1" si="0"/>
        <v>#NAME?</v>
      </c>
      <c r="K4" t="e">
        <f t="shared" ca="1" si="0"/>
        <v>#NAME?</v>
      </c>
      <c r="L4" s="19" t="e">
        <f t="shared" ca="1" si="0"/>
        <v>#NAME?</v>
      </c>
    </row>
    <row r="5" spans="1:12" x14ac:dyDescent="0.35">
      <c r="A5" s="5">
        <v>660</v>
      </c>
      <c r="C5" t="s">
        <v>13</v>
      </c>
      <c r="D5" s="7">
        <f>VAR(A4:A15)</f>
        <v>33779.11363636364</v>
      </c>
      <c r="F5" t="s">
        <v>14</v>
      </c>
      <c r="G5" s="20" t="e">
        <f ca="1">2*(POLYGAMMA(1+1/G3)-POLYGAMMA(1+2/G3))/G3^2</f>
        <v>#NAME?</v>
      </c>
      <c r="H5" s="21" t="e">
        <f ca="1">2*(POLYGAMMA(1+1/H3)-POLYGAMMA(1+2/H3))/H3^2</f>
        <v>#NAME?</v>
      </c>
      <c r="I5" s="21" t="e">
        <f ca="1">2*(POLYGAMMA(1+1/I3)-POLYGAMMA(1+2/I3))/I3^2</f>
        <v>#NAME?</v>
      </c>
      <c r="J5" s="21" t="e">
        <f ca="1">2*(POLYGAMMA(1+1/J3)-POLYGAMMA(1+2/J3))/J3^2</f>
        <v>#NAME?</v>
      </c>
      <c r="K5" s="21" t="e">
        <f ca="1">2*(POLYGAMMA(1+1/K3)-POLYGAMMA(1+2/K3))/K3^2</f>
        <v>#NAME?</v>
      </c>
      <c r="L5" s="22" t="e">
        <f ca="1">2*(POLYGAMMA(1+1/L3)-POLYGAMMA(1+2/L3))/L3^2</f>
        <v>#NAME?</v>
      </c>
    </row>
    <row r="6" spans="1:12" x14ac:dyDescent="0.35">
      <c r="A6" s="5">
        <v>386</v>
      </c>
    </row>
    <row r="7" spans="1:12" x14ac:dyDescent="0.35">
      <c r="A7" s="5">
        <v>753</v>
      </c>
      <c r="C7" t="s">
        <v>4</v>
      </c>
      <c r="D7" s="4">
        <f>D4/EXP(GAMMALN(1+1/D8))</f>
        <v>691.02668614678282</v>
      </c>
      <c r="F7" s="13" t="s">
        <v>10</v>
      </c>
      <c r="G7" s="14">
        <v>3.7</v>
      </c>
      <c r="H7" s="15">
        <v>3.77</v>
      </c>
      <c r="I7" s="15">
        <v>3.7709999999999999</v>
      </c>
      <c r="J7" s="15">
        <v>3.7711999999999999</v>
      </c>
      <c r="K7" s="15">
        <v>3.7708599999999999</v>
      </c>
      <c r="L7" s="16">
        <v>3.7708590000000002</v>
      </c>
    </row>
    <row r="8" spans="1:12" x14ac:dyDescent="0.35">
      <c r="A8" s="5">
        <v>811</v>
      </c>
      <c r="C8" t="s">
        <v>6</v>
      </c>
      <c r="D8" s="7">
        <v>3.7683</v>
      </c>
      <c r="F8" t="s">
        <v>12</v>
      </c>
      <c r="G8" s="18">
        <f t="shared" ref="G8:L8" si="1">GAMMALN(1+2/G7)-2*GAMMALN(1+1/G7)-LN($D$5+$D$4^2)+2*LN($D$4)</f>
        <v>3.6032483226104972E-3</v>
      </c>
      <c r="H8">
        <f t="shared" si="1"/>
        <v>8.3741076761079114E-4</v>
      </c>
      <c r="I8">
        <f t="shared" si="1"/>
        <v>7.9887175917470188E-4</v>
      </c>
      <c r="J8">
        <f t="shared" si="1"/>
        <v>7.9116717338933995E-4</v>
      </c>
      <c r="K8">
        <f t="shared" si="1"/>
        <v>8.0426560687563153E-4</v>
      </c>
      <c r="L8" s="19">
        <f t="shared" si="1"/>
        <v>8.0430413624732466E-4</v>
      </c>
    </row>
    <row r="9" spans="1:12" x14ac:dyDescent="0.35">
      <c r="A9" s="5">
        <v>613</v>
      </c>
      <c r="F9" t="s">
        <v>14</v>
      </c>
      <c r="G9" s="20" t="e">
        <f ca="1">-2*(POLYGAMMA(1+1/G7)-POLYGAMMA(1+2/G7))/G7^2</f>
        <v>#NAME?</v>
      </c>
      <c r="H9" s="21" t="e">
        <f ca="1">-2*(POLYGAMMA(1+1/H7)-POLYGAMMA(1+2/H7))/H7^2</f>
        <v>#NAME?</v>
      </c>
      <c r="I9" s="21" t="e">
        <f ca="1">-2*(POLYGAMMA(1+1/I7)-POLYGAMMA(1+2/I7))/I7^2</f>
        <v>#NAME?</v>
      </c>
      <c r="J9" s="21" t="e">
        <f ca="1">-2*(POLYGAMMA(1+1/J7)-POLYGAMMA(1+2/J7))/J7^2</f>
        <v>#NAME?</v>
      </c>
      <c r="K9" s="21" t="e">
        <f ca="1">-2*(POLYGAMMA(1+1/K7)-POLYGAMMA(1+2/K7))/K7^2</f>
        <v>#NAME?</v>
      </c>
      <c r="L9" s="22" t="e">
        <f ca="1">-2*(POLYGAMMA(1+1/L7)-POLYGAMMA(1+2/L7))/L7^2</f>
        <v>#NAME?</v>
      </c>
    </row>
    <row r="10" spans="1:12" x14ac:dyDescent="0.35">
      <c r="A10" s="5">
        <v>848</v>
      </c>
      <c r="C10" t="e">
        <f t="array" aca="1" ref="C10:D12" ca="1">WEIBULL_FITM(A4:A15,TRUE)</f>
        <v>#NAME?</v>
      </c>
      <c r="D10" s="4" t="e">
        <f ca="1"/>
        <v>#NAME?</v>
      </c>
    </row>
    <row r="11" spans="1:12" x14ac:dyDescent="0.35">
      <c r="A11" s="5">
        <v>725</v>
      </c>
      <c r="C11" t="e">
        <f ca="1"/>
        <v>#NAME?</v>
      </c>
      <c r="D11" s="17" t="e">
        <f ca="1"/>
        <v>#NAME?</v>
      </c>
      <c r="G11" s="23">
        <f t="shared" ref="G11:L11" si="2">GAMMALN(1+2/G3)-2*GAMMALN(1+1/G3)-LN($D$5+$D$4^2)+2*LN($D$4)</f>
        <v>-7.3679903708256944E-3</v>
      </c>
      <c r="H11" s="2" t="e">
        <f t="shared" ca="1" si="2"/>
        <v>#NAME?</v>
      </c>
      <c r="I11" s="2" t="e">
        <f t="shared" ca="1" si="2"/>
        <v>#NAME?</v>
      </c>
      <c r="J11" s="2" t="e">
        <f t="shared" ca="1" si="2"/>
        <v>#NAME?</v>
      </c>
      <c r="K11" s="2" t="e">
        <f t="shared" ca="1" si="2"/>
        <v>#NAME?</v>
      </c>
      <c r="L11" s="24" t="e">
        <f t="shared" ca="1" si="2"/>
        <v>#NAME?</v>
      </c>
    </row>
    <row r="12" spans="1:12" x14ac:dyDescent="0.35">
      <c r="A12" s="5">
        <v>315</v>
      </c>
      <c r="C12" t="e">
        <f ca="1"/>
        <v>#NAME?</v>
      </c>
      <c r="D12" s="7" t="e">
        <f ca="1"/>
        <v>#NAME?</v>
      </c>
    </row>
    <row r="13" spans="1:12" x14ac:dyDescent="0.35">
      <c r="A13" s="5">
        <v>872</v>
      </c>
    </row>
    <row r="14" spans="1:12" x14ac:dyDescent="0.35">
      <c r="A14" s="5">
        <v>487</v>
      </c>
    </row>
    <row r="15" spans="1:12" x14ac:dyDescent="0.35">
      <c r="A15" s="9">
        <v>512</v>
      </c>
    </row>
    <row r="16" spans="1:12" x14ac:dyDescent="0.35">
      <c r="A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Solver</vt:lpstr>
      <vt:lpstr>Alg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2023-12-10T12:21:41Z</dcterms:created>
  <dcterms:modified xsi:type="dcterms:W3CDTF">2023-12-10T15:42:06Z</dcterms:modified>
</cp:coreProperties>
</file>