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3DC73C73-092B-40C8-8C92-216DE5821A4E}" xr6:coauthVersionLast="47" xr6:coauthVersionMax="47" xr10:uidLastSave="{00000000-0000-0000-0000-000000000000}"/>
  <bookViews>
    <workbookView xWindow="-110" yWindow="-110" windowWidth="19420" windowHeight="10300" xr2:uid="{D6D70A41-FD0B-48B5-B54F-1020D3764F81}"/>
  </bookViews>
  <sheets>
    <sheet name="Title" sheetId="5" r:id="rId1"/>
    <sheet name="Wilcoxon 1" sheetId="1" r:id="rId2"/>
    <sheet name="Wilcoxon 2" sheetId="2" r:id="rId3"/>
    <sheet name="Wilcoxon 3" sheetId="3" r:id="rId4"/>
    <sheet name="Wilcoxon 4" sheetId="4" r:id="rId5"/>
  </sheets>
  <externalReferences>
    <externalReference r:id="rId6"/>
  </externalReferences>
  <definedNames>
    <definedName name="DataRange">#REF!</definedName>
    <definedName name="DatRang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4" l="1"/>
  <c r="X18" i="4"/>
  <c r="Y17" i="4"/>
  <c r="X17" i="4"/>
  <c r="Y16" i="4"/>
  <c r="X16" i="4"/>
  <c r="Q15" i="4"/>
  <c r="P15" i="4"/>
  <c r="O15" i="4"/>
  <c r="N15" i="4"/>
  <c r="M15" i="4"/>
  <c r="L15" i="4"/>
  <c r="K15" i="4"/>
  <c r="J15" i="4"/>
  <c r="Q14" i="4"/>
  <c r="P14" i="4"/>
  <c r="O14" i="4"/>
  <c r="N14" i="4"/>
  <c r="M14" i="4"/>
  <c r="L14" i="4"/>
  <c r="K14" i="4"/>
  <c r="J14" i="4"/>
  <c r="Q13" i="4"/>
  <c r="P13" i="4"/>
  <c r="O13" i="4"/>
  <c r="N13" i="4"/>
  <c r="M13" i="4"/>
  <c r="L13" i="4"/>
  <c r="K13" i="4"/>
  <c r="J13" i="4"/>
  <c r="Q12" i="4"/>
  <c r="P12" i="4"/>
  <c r="O12" i="4"/>
  <c r="N12" i="4"/>
  <c r="M12" i="4"/>
  <c r="L12" i="4"/>
  <c r="K12" i="4"/>
  <c r="J12" i="4"/>
  <c r="Q11" i="4"/>
  <c r="P11" i="4"/>
  <c r="O11" i="4"/>
  <c r="N11" i="4"/>
  <c r="M11" i="4"/>
  <c r="L11" i="4"/>
  <c r="K11" i="4"/>
  <c r="J11" i="4"/>
  <c r="Q10" i="4"/>
  <c r="P10" i="4"/>
  <c r="O10" i="4"/>
  <c r="N10" i="4"/>
  <c r="M10" i="4"/>
  <c r="L10" i="4"/>
  <c r="K10" i="4"/>
  <c r="J10" i="4"/>
  <c r="Q9" i="4"/>
  <c r="P9" i="4"/>
  <c r="O9" i="4"/>
  <c r="N9" i="4"/>
  <c r="M9" i="4"/>
  <c r="L9" i="4"/>
  <c r="K9" i="4"/>
  <c r="J9" i="4"/>
  <c r="Q8" i="4"/>
  <c r="P8" i="4"/>
  <c r="O8" i="4"/>
  <c r="N8" i="4"/>
  <c r="M8" i="4"/>
  <c r="L8" i="4"/>
  <c r="K8" i="4"/>
  <c r="J8" i="4"/>
  <c r="Q7" i="4"/>
  <c r="P7" i="4"/>
  <c r="O7" i="4"/>
  <c r="N7" i="4"/>
  <c r="M7" i="4"/>
  <c r="L7" i="4"/>
  <c r="K7" i="4"/>
  <c r="J7" i="4"/>
  <c r="Q6" i="4"/>
  <c r="P6" i="4"/>
  <c r="O6" i="4"/>
  <c r="N6" i="4"/>
  <c r="M6" i="4"/>
  <c r="L6" i="4"/>
  <c r="K6" i="4"/>
  <c r="J6" i="4"/>
  <c r="L17" i="3"/>
  <c r="K17" i="3"/>
  <c r="E17" i="3"/>
  <c r="D17" i="3"/>
  <c r="L16" i="3"/>
  <c r="K16" i="3"/>
  <c r="E16" i="3"/>
  <c r="D16" i="3"/>
  <c r="L15" i="3"/>
  <c r="K15" i="3"/>
  <c r="E15" i="3"/>
  <c r="D15" i="3"/>
  <c r="L14" i="3"/>
  <c r="K14" i="3"/>
  <c r="E14" i="3"/>
  <c r="D14" i="3"/>
  <c r="L13" i="3"/>
  <c r="K13" i="3"/>
  <c r="E13" i="3"/>
  <c r="D13" i="3"/>
  <c r="L12" i="3"/>
  <c r="K12" i="3"/>
  <c r="E12" i="3"/>
  <c r="D12" i="3"/>
  <c r="L11" i="3"/>
  <c r="K11" i="3"/>
  <c r="E11" i="3"/>
  <c r="D11" i="3"/>
  <c r="L10" i="3"/>
  <c r="K10" i="3"/>
  <c r="E10" i="3"/>
  <c r="D10" i="3"/>
  <c r="L9" i="3"/>
  <c r="K9" i="3"/>
  <c r="E9" i="3"/>
  <c r="D9" i="3"/>
  <c r="L8" i="3"/>
  <c r="K8" i="3"/>
  <c r="E8" i="3"/>
  <c r="D8" i="3"/>
  <c r="L7" i="3"/>
  <c r="K7" i="3"/>
  <c r="E7" i="3"/>
  <c r="D7" i="3"/>
  <c r="L6" i="3"/>
  <c r="L18" i="3" s="1"/>
  <c r="K6" i="3"/>
  <c r="E6" i="3"/>
  <c r="D6" i="3"/>
  <c r="D18" i="3" s="1"/>
  <c r="H6" i="3" s="1"/>
  <c r="E17" i="2"/>
  <c r="D17" i="2"/>
  <c r="E16" i="2"/>
  <c r="D16" i="2"/>
  <c r="E15" i="2"/>
  <c r="D15" i="2"/>
  <c r="E14" i="2"/>
  <c r="D14" i="2"/>
  <c r="E13" i="2"/>
  <c r="D13" i="2"/>
  <c r="L12" i="2"/>
  <c r="J12" i="2"/>
  <c r="E12" i="2"/>
  <c r="D12" i="2"/>
  <c r="L11" i="2"/>
  <c r="J11" i="2"/>
  <c r="H11" i="2"/>
  <c r="E11" i="2"/>
  <c r="D11" i="2"/>
  <c r="L10" i="2"/>
  <c r="J10" i="2"/>
  <c r="E10" i="2"/>
  <c r="D10" i="2"/>
  <c r="E9" i="2"/>
  <c r="D9" i="2"/>
  <c r="E8" i="2"/>
  <c r="D8" i="2"/>
  <c r="E7" i="2"/>
  <c r="D7" i="2"/>
  <c r="E6" i="2"/>
  <c r="D6" i="2"/>
  <c r="U11" i="4"/>
  <c r="U10" i="4"/>
  <c r="U7" i="4"/>
  <c r="T7" i="4"/>
  <c r="X6" i="4"/>
  <c r="U6" i="4"/>
  <c r="Y6" i="4" s="1"/>
  <c r="T6" i="4"/>
  <c r="U8" i="4"/>
  <c r="T8" i="4"/>
  <c r="B18" i="3"/>
  <c r="A18" i="3"/>
  <c r="H12" i="3"/>
  <c r="K18" i="3"/>
  <c r="E18" i="3"/>
  <c r="I6" i="3" s="1"/>
  <c r="I5" i="3"/>
  <c r="H5" i="3"/>
  <c r="B18" i="2"/>
  <c r="A18" i="2"/>
  <c r="E18" i="2"/>
  <c r="I6" i="2" s="1"/>
  <c r="D18" i="2"/>
  <c r="H6" i="2" s="1"/>
  <c r="H10" i="2" s="1"/>
  <c r="H12" i="2" s="1"/>
  <c r="I5" i="2"/>
  <c r="H5" i="2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G21" i="1"/>
  <c r="G20" i="1"/>
  <c r="V19" i="1"/>
  <c r="Z19" i="1" s="1"/>
  <c r="Z18" i="1"/>
  <c r="V18" i="1"/>
  <c r="W16" i="1"/>
  <c r="G16" i="1"/>
  <c r="G15" i="1"/>
  <c r="D13" i="1"/>
  <c r="D14" i="1" s="1"/>
  <c r="D12" i="1"/>
  <c r="F12" i="1" s="1"/>
  <c r="D11" i="1"/>
  <c r="G10" i="1"/>
  <c r="U8" i="1"/>
  <c r="T8" i="1"/>
  <c r="S8" i="1"/>
  <c r="U13" i="1" s="1"/>
  <c r="R8" i="1"/>
  <c r="U7" i="1"/>
  <c r="U9" i="1" s="1"/>
  <c r="S13" i="1" s="1"/>
  <c r="S14" i="1" s="1"/>
  <c r="T7" i="1"/>
  <c r="S7" i="1"/>
  <c r="R7" i="1"/>
  <c r="E7" i="1"/>
  <c r="E6" i="1"/>
  <c r="G17" i="1" s="1"/>
  <c r="F5" i="1"/>
  <c r="F10" i="1" s="1"/>
  <c r="E5" i="1"/>
  <c r="U12" i="4" l="1"/>
  <c r="U13" i="4" s="1"/>
  <c r="D15" i="1"/>
  <c r="F14" i="1"/>
  <c r="V9" i="1"/>
  <c r="X9" i="4"/>
  <c r="U14" i="1"/>
  <c r="W14" i="1" s="1"/>
  <c r="Y14" i="1" s="1"/>
  <c r="W13" i="1"/>
  <c r="Y9" i="4"/>
  <c r="F13" i="1"/>
  <c r="H10" i="3"/>
  <c r="H13" i="3" s="1"/>
  <c r="T14" i="4"/>
  <c r="G13" i="1"/>
  <c r="G18" i="1"/>
  <c r="U14" i="4"/>
  <c r="G11" i="1"/>
  <c r="T13" i="1"/>
  <c r="G14" i="1"/>
  <c r="G19" i="1"/>
  <c r="F11" i="1"/>
  <c r="S18" i="1"/>
  <c r="S19" i="1" s="1"/>
  <c r="U18" i="1"/>
  <c r="U19" i="1" s="1"/>
  <c r="W19" i="1" s="1"/>
  <c r="X19" i="1" s="1"/>
  <c r="T12" i="4"/>
  <c r="G12" i="1"/>
  <c r="T13" i="4" l="1"/>
  <c r="T18" i="1"/>
  <c r="W18" i="1"/>
  <c r="X7" i="4"/>
  <c r="T15" i="4"/>
  <c r="T16" i="4" s="1"/>
  <c r="X8" i="4" s="1"/>
  <c r="T17" i="4"/>
  <c r="T18" i="4" s="1"/>
  <c r="X10" i="4"/>
  <c r="X11" i="4" s="1"/>
  <c r="Y19" i="1"/>
  <c r="H11" i="3"/>
  <c r="X14" i="1"/>
  <c r="Y7" i="4"/>
  <c r="U15" i="4"/>
  <c r="U16" i="4" s="1"/>
  <c r="Y8" i="4" s="1"/>
  <c r="T14" i="1"/>
  <c r="V14" i="1" s="1"/>
  <c r="Z14" i="1" s="1"/>
  <c r="V13" i="1"/>
  <c r="Z13" i="1" s="1"/>
  <c r="AA13" i="1"/>
  <c r="AA14" i="1" s="1"/>
  <c r="Y10" i="4"/>
  <c r="Y11" i="4" s="1"/>
  <c r="F15" i="1"/>
  <c r="D16" i="1"/>
  <c r="U17" i="4" l="1"/>
  <c r="U18" i="4" s="1"/>
  <c r="D17" i="1"/>
  <c r="F16" i="1"/>
  <c r="T19" i="1"/>
  <c r="AA18" i="1"/>
  <c r="AA19" i="1" s="1"/>
  <c r="D18" i="1" l="1"/>
  <c r="F17" i="1"/>
  <c r="D19" i="1" l="1"/>
  <c r="F18" i="1"/>
  <c r="D20" i="1" l="1"/>
  <c r="F19" i="1"/>
  <c r="F20" i="1" l="1"/>
  <c r="D21" i="1"/>
  <c r="F21" i="1" s="1"/>
</calcChain>
</file>

<file path=xl/sharedStrings.xml><?xml version="1.0" encoding="utf-8"?>
<sst xmlns="http://schemas.openxmlformats.org/spreadsheetml/2006/main" count="130" uniqueCount="69">
  <si>
    <t>Wilcoxon Rank-Sum Test</t>
  </si>
  <si>
    <t>Control</t>
  </si>
  <si>
    <t>Drug</t>
  </si>
  <si>
    <t>QQ Tables</t>
  </si>
  <si>
    <t>T Test: Two Independent Samples</t>
  </si>
  <si>
    <t>Count</t>
  </si>
  <si>
    <t>SUMMARY</t>
  </si>
  <si>
    <t>Hyp Mean Diff</t>
  </si>
  <si>
    <t>Mean</t>
  </si>
  <si>
    <t>Groups</t>
  </si>
  <si>
    <t>Variance</t>
  </si>
  <si>
    <t>Cohen d</t>
  </si>
  <si>
    <t>Std Dev</t>
  </si>
  <si>
    <t>Interval</t>
  </si>
  <si>
    <t>Data</t>
  </si>
  <si>
    <t>Std Norm</t>
  </si>
  <si>
    <t>Std Data</t>
  </si>
  <si>
    <t>Pooled</t>
  </si>
  <si>
    <t>T TEST: Equal Variances</t>
  </si>
  <si>
    <t>Alpha</t>
  </si>
  <si>
    <t xml:space="preserve"> </t>
  </si>
  <si>
    <t>std err</t>
  </si>
  <si>
    <t>t-stat</t>
  </si>
  <si>
    <t>df</t>
  </si>
  <si>
    <t>p-value</t>
  </si>
  <si>
    <t>t-crit</t>
  </si>
  <si>
    <t>lower</t>
  </si>
  <si>
    <t>upper</t>
  </si>
  <si>
    <t>sig</t>
  </si>
  <si>
    <t>effect r</t>
  </si>
  <si>
    <t>One Tail</t>
  </si>
  <si>
    <t>Two Tail</t>
  </si>
  <si>
    <t>T TEST: Unequal Variances</t>
  </si>
  <si>
    <t>Box Plot</t>
  </si>
  <si>
    <t>Min</t>
  </si>
  <si>
    <t>Q1-Min</t>
  </si>
  <si>
    <t>Med-Q1</t>
  </si>
  <si>
    <t>Q3-Med</t>
  </si>
  <si>
    <t>Max-Q3</t>
  </si>
  <si>
    <t>Original data</t>
  </si>
  <si>
    <t>Ranks</t>
  </si>
  <si>
    <t>count</t>
  </si>
  <si>
    <t>rank sum</t>
  </si>
  <si>
    <t>α</t>
  </si>
  <si>
    <t>tails</t>
  </si>
  <si>
    <t>W</t>
  </si>
  <si>
    <t>W-crit</t>
  </si>
  <si>
    <t>Reverse Ranks</t>
  </si>
  <si>
    <t>W'</t>
  </si>
  <si>
    <t>Raw Data</t>
  </si>
  <si>
    <t>Ranked Data</t>
  </si>
  <si>
    <t>Test via normal distribution</t>
  </si>
  <si>
    <t>Effect size</t>
  </si>
  <si>
    <t>Non-smokers</t>
  </si>
  <si>
    <t>Smokers</t>
  </si>
  <si>
    <t>Non-S</t>
  </si>
  <si>
    <t>median</t>
  </si>
  <si>
    <t>mean</t>
  </si>
  <si>
    <t>std dev</t>
  </si>
  <si>
    <t>z score</t>
  </si>
  <si>
    <t>r</t>
  </si>
  <si>
    <t>Use of Real Statistics functions</t>
  </si>
  <si>
    <t>variance</t>
  </si>
  <si>
    <t>min(W,W')</t>
  </si>
  <si>
    <t>W test</t>
  </si>
  <si>
    <t>2 tail test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</si>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</sst>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quotePrefix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QQ Plot - Control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name>Linear (Series1)</c:name>
            <c:trendlineType val="linear"/>
            <c:dispRSqr val="0"/>
            <c:dispEq val="0"/>
          </c:trendline>
          <c:xVal>
            <c:numRef>
              <c:f>'Wilcoxon 1'!$E$10:$E$21</c:f>
              <c:numCache>
                <c:formatCode>General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26</c:v>
                </c:pt>
                <c:pt idx="10">
                  <c:v>31</c:v>
                </c:pt>
                <c:pt idx="11">
                  <c:v>34</c:v>
                </c:pt>
              </c:numCache>
            </c:numRef>
          </c:xVal>
          <c:yVal>
            <c:numRef>
              <c:f>'Wilcoxon 1'!$F$10:$F$21</c:f>
              <c:numCache>
                <c:formatCode>General</c:formatCode>
                <c:ptCount val="12"/>
                <c:pt idx="0">
                  <c:v>-1.7316643961222451</c:v>
                </c:pt>
                <c:pt idx="1">
                  <c:v>-1.1503493803760083</c:v>
                </c:pt>
                <c:pt idx="2">
                  <c:v>-0.81221780149991241</c:v>
                </c:pt>
                <c:pt idx="3">
                  <c:v>-0.54852228269809788</c:v>
                </c:pt>
                <c:pt idx="4">
                  <c:v>-0.3186393639643752</c:v>
                </c:pt>
                <c:pt idx="5">
                  <c:v>-0.10463345561407539</c:v>
                </c:pt>
                <c:pt idx="6">
                  <c:v>0.10463345561407525</c:v>
                </c:pt>
                <c:pt idx="7">
                  <c:v>0.3186393639643752</c:v>
                </c:pt>
                <c:pt idx="8">
                  <c:v>0.54852228269809822</c:v>
                </c:pt>
                <c:pt idx="9">
                  <c:v>0.81221780149991241</c:v>
                </c:pt>
                <c:pt idx="10">
                  <c:v>1.1503493803760083</c:v>
                </c:pt>
                <c:pt idx="11">
                  <c:v>1.7316643961222455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FD-45DF-B9AD-1C63A864B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34688"/>
        <c:axId val="748235472"/>
      </c:scatterChart>
      <c:valAx>
        <c:axId val="7482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8235472"/>
        <c:crosses val="autoZero"/>
        <c:crossBetween val="midCat"/>
      </c:valAx>
      <c:valAx>
        <c:axId val="748235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Std Normal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48234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Box Plot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'Wilcoxon 1'!$I$27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'Wilcoxon 1'!$J$26:$K$26</c:f>
              <c:strCache>
                <c:ptCount val="2"/>
                <c:pt idx="0">
                  <c:v>Control</c:v>
                </c:pt>
                <c:pt idx="1">
                  <c:v>Drug</c:v>
                </c:pt>
              </c:strCache>
            </c:strRef>
          </c:cat>
          <c:val>
            <c:numRef>
              <c:f>'Wilcoxon 1'!$J$27:$K$27</c:f>
              <c:numCache>
                <c:formatCode>General</c:formatCode>
                <c:ptCount val="2"/>
                <c:pt idx="0">
                  <c:v>4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8-4D44-A753-075BE602E8CA}"/>
            </c:ext>
          </c:extLst>
        </c:ser>
        <c:ser>
          <c:idx val="1"/>
          <c:order val="1"/>
          <c:tx>
            <c:strRef>
              <c:f>'Wilcoxon 1'!$I$28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'Wilcoxon 1'!$J$26:$K$26</c:f>
              <c:strCache>
                <c:ptCount val="2"/>
                <c:pt idx="0">
                  <c:v>Control</c:v>
                </c:pt>
                <c:pt idx="1">
                  <c:v>Drug</c:v>
                </c:pt>
              </c:strCache>
            </c:strRef>
          </c:cat>
          <c:val>
            <c:numRef>
              <c:f>'Wilcoxon 1'!$J$28:$K$28</c:f>
              <c:numCache>
                <c:formatCode>General</c:formatCode>
                <c:ptCount val="2"/>
                <c:pt idx="0">
                  <c:v>7.75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8-4D44-A753-075BE602E8CA}"/>
            </c:ext>
          </c:extLst>
        </c:ser>
        <c:ser>
          <c:idx val="2"/>
          <c:order val="2"/>
          <c:tx>
            <c:strRef>
              <c:f>'Wilcoxon 1'!$I$29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'Wilcoxon 1'!$J$26:$K$26</c:f>
              <c:strCache>
                <c:ptCount val="2"/>
                <c:pt idx="0">
                  <c:v>Control</c:v>
                </c:pt>
                <c:pt idx="1">
                  <c:v>Drug</c:v>
                </c:pt>
              </c:strCache>
            </c:strRef>
          </c:cat>
          <c:val>
            <c:numRef>
              <c:f>'Wilcoxon 1'!$J$29:$K$29</c:f>
              <c:numCache>
                <c:formatCode>General</c:formatCode>
                <c:ptCount val="2"/>
                <c:pt idx="0">
                  <c:v>2.75</c:v>
                </c:pt>
                <c:pt idx="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8-4D44-A753-075BE602E8CA}"/>
            </c:ext>
          </c:extLst>
        </c:ser>
        <c:ser>
          <c:idx val="3"/>
          <c:order val="3"/>
          <c:tx>
            <c:strRef>
              <c:f>'Wilcoxon 1'!$I$30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'Wilcoxon 1'!$J$31:$K$31</c:f>
                <c:numCache>
                  <c:formatCode>General</c:formatCode>
                  <c:ptCount val="2"/>
                  <c:pt idx="0">
                    <c:v>14</c:v>
                  </c:pt>
                  <c:pt idx="1">
                    <c:v>4.75</c:v>
                  </c:pt>
                </c:numCache>
              </c:numRef>
            </c:plus>
          </c:errBars>
          <c:cat>
            <c:strRef>
              <c:f>'Wilcoxon 1'!$J$26:$K$26</c:f>
              <c:strCache>
                <c:ptCount val="2"/>
                <c:pt idx="0">
                  <c:v>Control</c:v>
                </c:pt>
                <c:pt idx="1">
                  <c:v>Drug</c:v>
                </c:pt>
              </c:strCache>
            </c:strRef>
          </c:cat>
          <c:val>
            <c:numRef>
              <c:f>'Wilcoxon 1'!$J$30:$K$30</c:f>
              <c:numCache>
                <c:formatCode>General</c:formatCode>
                <c:ptCount val="2"/>
                <c:pt idx="0">
                  <c:v>5.5</c:v>
                </c:pt>
                <c:pt idx="1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8-4D44-A753-075BE602E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0655712"/>
        <c:axId val="780655320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28575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'Wilcoxon 1'!$J$32:$K$32</c:f>
              <c:numCache>
                <c:formatCode>General</c:formatCode>
                <c:ptCount val="2"/>
                <c:pt idx="0">
                  <c:v>17</c:v>
                </c:pt>
                <c:pt idx="1">
                  <c:v>24.333333333333332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8-4D44-A753-075BE602E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655712"/>
        <c:axId val="780655320"/>
      </c:scatterChart>
      <c:catAx>
        <c:axId val="7806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0655320"/>
        <c:crosses val="autoZero"/>
        <c:auto val="1"/>
        <c:lblAlgn val="ctr"/>
        <c:lblOffset val="100"/>
        <c:noMultiLvlLbl val="0"/>
      </c:catAx>
      <c:valAx>
        <c:axId val="780655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065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33</xdr:row>
      <xdr:rowOff>23812</xdr:rowOff>
    </xdr:from>
    <xdr:to>
      <xdr:col>7</xdr:col>
      <xdr:colOff>590550</xdr:colOff>
      <xdr:row>47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09EB90-6267-476D-859F-66FDF68FC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609599</xdr:colOff>
      <xdr:row>33</xdr:row>
      <xdr:rowOff>23812</xdr:rowOff>
    </xdr:from>
    <xdr:to>
      <xdr:col>15</xdr:col>
      <xdr:colOff>392112</xdr:colOff>
      <xdr:row>47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85F1E8-A7C3-435C-A8B9-2F5B1645C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Non-Parametric%201%2019%20June%202020.xlsx" TargetMode="External"/><Relationship Id="rId1" Type="http://schemas.openxmlformats.org/officeDocument/2006/relationships/externalLinkPath" Target="/Users/user/Documents/A%20Real%20Statistics%202020/Examples/Real%20Statistics%20Examples%20Non-Parametric%201%2019%20Jun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Sign Test"/>
      <sheetName val="Sign Test 1"/>
      <sheetName val="Sign A"/>
      <sheetName val="Sign B"/>
      <sheetName val="Trinom"/>
      <sheetName val="Moods"/>
      <sheetName val="Wilcoxon 1"/>
      <sheetName val="Wilcoxon 2"/>
      <sheetName val="Wilcoxon 3"/>
      <sheetName val="Wilcoxon 4"/>
      <sheetName val="Wil Exact"/>
      <sheetName val="Wil Exact 1"/>
      <sheetName val="Wil Exact 2"/>
      <sheetName val="Mann 1"/>
      <sheetName val="Mann 1a"/>
      <sheetName val="Mann 2"/>
      <sheetName val="Mann 3"/>
      <sheetName val="Mann 4"/>
      <sheetName val="Mann Exact"/>
      <sheetName val="Mann Exact 1"/>
      <sheetName val="MW"/>
      <sheetName val="Cliff"/>
      <sheetName val="MW Pow 1"/>
      <sheetName val="MW Pow 2"/>
      <sheetName val="Wilcox Pair 1"/>
      <sheetName val="Wilcox Pair 2"/>
      <sheetName val="Wilcox Pair 3"/>
      <sheetName val="SR CI 1"/>
      <sheetName val="SR CI 2"/>
      <sheetName val="Signed Rank"/>
      <sheetName val="Signed Rank 1"/>
      <sheetName val="Signed Rank 2"/>
      <sheetName val="SR Exact"/>
      <sheetName val="Multiple SR"/>
      <sheetName val="SR Size"/>
      <sheetName val="Wilcoxon Table"/>
      <sheetName val="Mann Table"/>
      <sheetName val="RSign Table"/>
      <sheetName val="Signed Rank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E10">
            <v>4</v>
          </cell>
          <cell r="F10">
            <v>-1.7316643961222451</v>
          </cell>
        </row>
        <row r="11">
          <cell r="E11">
            <v>9</v>
          </cell>
          <cell r="F11">
            <v>-1.1503493803760083</v>
          </cell>
        </row>
        <row r="12">
          <cell r="E12">
            <v>11</v>
          </cell>
          <cell r="F12">
            <v>-0.81221780149991241</v>
          </cell>
        </row>
        <row r="13">
          <cell r="E13">
            <v>12</v>
          </cell>
          <cell r="F13">
            <v>-0.54852228269809788</v>
          </cell>
        </row>
        <row r="14">
          <cell r="E14">
            <v>13</v>
          </cell>
          <cell r="F14">
            <v>-0.3186393639643752</v>
          </cell>
        </row>
        <row r="15">
          <cell r="E15">
            <v>14</v>
          </cell>
          <cell r="F15">
            <v>-0.10463345561407539</v>
          </cell>
        </row>
        <row r="16">
          <cell r="E16">
            <v>15</v>
          </cell>
          <cell r="F16">
            <v>0.10463345561407525</v>
          </cell>
        </row>
        <row r="17">
          <cell r="E17">
            <v>17</v>
          </cell>
          <cell r="F17">
            <v>0.3186393639643752</v>
          </cell>
        </row>
        <row r="18">
          <cell r="E18">
            <v>18</v>
          </cell>
          <cell r="F18">
            <v>0.54852228269809822</v>
          </cell>
        </row>
        <row r="19">
          <cell r="E19">
            <v>26</v>
          </cell>
          <cell r="F19">
            <v>0.81221780149991241</v>
          </cell>
        </row>
        <row r="20">
          <cell r="E20">
            <v>31</v>
          </cell>
          <cell r="F20">
            <v>1.1503493803760083</v>
          </cell>
        </row>
        <row r="21">
          <cell r="E21">
            <v>34</v>
          </cell>
          <cell r="F21">
            <v>1.7316643961222455</v>
          </cell>
        </row>
        <row r="26">
          <cell r="J26" t="str">
            <v>Control</v>
          </cell>
          <cell r="K26" t="str">
            <v>Drug</v>
          </cell>
        </row>
        <row r="27">
          <cell r="I27" t="str">
            <v>Min</v>
          </cell>
          <cell r="J27">
            <v>4</v>
          </cell>
          <cell r="K27">
            <v>10</v>
          </cell>
        </row>
        <row r="28">
          <cell r="I28" t="str">
            <v>Q1-Min</v>
          </cell>
          <cell r="J28">
            <v>7.75</v>
          </cell>
          <cell r="K28">
            <v>7</v>
          </cell>
        </row>
        <row r="29">
          <cell r="I29" t="str">
            <v>Med-Q1</v>
          </cell>
          <cell r="J29">
            <v>2.75</v>
          </cell>
          <cell r="K29">
            <v>11.5</v>
          </cell>
        </row>
        <row r="30">
          <cell r="I30" t="str">
            <v>Q3-Med</v>
          </cell>
          <cell r="J30">
            <v>5.5</v>
          </cell>
          <cell r="K30">
            <v>1.75</v>
          </cell>
        </row>
        <row r="31">
          <cell r="J31">
            <v>14</v>
          </cell>
          <cell r="K31">
            <v>4.75</v>
          </cell>
        </row>
        <row r="32">
          <cell r="J32">
            <v>17</v>
          </cell>
          <cell r="K32">
            <v>24.333333333333332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5">
          <cell r="L75">
            <v>99</v>
          </cell>
        </row>
      </sheetData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66AB-B558-4FE9-A64B-EAE63CA57740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66</v>
      </c>
    </row>
    <row r="2" spans="1:2" x14ac:dyDescent="0.35">
      <c r="A2" t="s">
        <v>0</v>
      </c>
    </row>
    <row r="4" spans="1:2" x14ac:dyDescent="0.35">
      <c r="A4" t="s">
        <v>67</v>
      </c>
      <c r="B4" s="32">
        <v>45193</v>
      </c>
    </row>
    <row r="6" spans="1:2" x14ac:dyDescent="0.35">
      <c r="A6" s="33" t="s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207D-7885-48D2-AF39-0872AF85A890}">
  <dimension ref="A1:AA32"/>
  <sheetViews>
    <sheetView workbookViewId="0"/>
  </sheetViews>
  <sheetFormatPr defaultRowHeight="14.5" x14ac:dyDescent="0.35"/>
  <sheetData>
    <row r="1" spans="1:27" x14ac:dyDescent="0.35">
      <c r="A1" s="1" t="s">
        <v>0</v>
      </c>
    </row>
    <row r="3" spans="1:27" x14ac:dyDescent="0.35">
      <c r="A3" s="2" t="s">
        <v>1</v>
      </c>
      <c r="B3" s="2" t="s">
        <v>2</v>
      </c>
      <c r="D3" t="s">
        <v>3</v>
      </c>
      <c r="R3" t="s">
        <v>4</v>
      </c>
    </row>
    <row r="4" spans="1:27" x14ac:dyDescent="0.35">
      <c r="A4">
        <v>11</v>
      </c>
      <c r="B4">
        <v>34</v>
      </c>
    </row>
    <row r="5" spans="1:27" ht="15" thickBot="1" x14ac:dyDescent="0.4">
      <c r="A5">
        <v>15</v>
      </c>
      <c r="B5">
        <v>31</v>
      </c>
      <c r="D5" t="s">
        <v>5</v>
      </c>
      <c r="E5">
        <f>COUNT(A4:A15)</f>
        <v>12</v>
      </c>
      <c r="F5">
        <f>2*E5</f>
        <v>24</v>
      </c>
      <c r="R5" t="s">
        <v>6</v>
      </c>
      <c r="U5" t="s">
        <v>7</v>
      </c>
      <c r="V5">
        <v>0</v>
      </c>
    </row>
    <row r="6" spans="1:27" ht="15" thickTop="1" x14ac:dyDescent="0.35">
      <c r="A6">
        <v>9</v>
      </c>
      <c r="B6">
        <v>35</v>
      </c>
      <c r="D6" t="s">
        <v>8</v>
      </c>
      <c r="E6">
        <f>AVERAGE(A4:A15)</f>
        <v>17</v>
      </c>
      <c r="R6" s="3" t="s">
        <v>9</v>
      </c>
      <c r="S6" s="3" t="s">
        <v>5</v>
      </c>
      <c r="T6" s="3" t="s">
        <v>8</v>
      </c>
      <c r="U6" s="3" t="s">
        <v>10</v>
      </c>
      <c r="V6" s="3" t="s">
        <v>11</v>
      </c>
    </row>
    <row r="7" spans="1:27" x14ac:dyDescent="0.35">
      <c r="A7">
        <v>4</v>
      </c>
      <c r="B7">
        <v>29</v>
      </c>
      <c r="D7" t="s">
        <v>12</v>
      </c>
      <c r="E7">
        <f>STDEV(A4:A15)</f>
        <v>8.9949480770647536</v>
      </c>
      <c r="R7" t="str">
        <f>A3</f>
        <v>Control</v>
      </c>
      <c r="S7">
        <f>COUNT(A4:A15)</f>
        <v>12</v>
      </c>
      <c r="T7">
        <f>AVERAGE(A4:A15)</f>
        <v>17</v>
      </c>
      <c r="U7">
        <f>VAR(A4:A15)</f>
        <v>80.909090909090907</v>
      </c>
    </row>
    <row r="8" spans="1:27" x14ac:dyDescent="0.35">
      <c r="A8">
        <v>34</v>
      </c>
      <c r="B8">
        <v>28</v>
      </c>
      <c r="R8" t="str">
        <f>B3</f>
        <v>Drug</v>
      </c>
      <c r="S8">
        <f>COUNT(B4:B15)</f>
        <v>12</v>
      </c>
      <c r="T8">
        <f>AVERAGE(B4:B15)</f>
        <v>24.333333333333332</v>
      </c>
      <c r="U8">
        <f>VAR(B4:B15)</f>
        <v>77.333333333333357</v>
      </c>
    </row>
    <row r="9" spans="1:27" x14ac:dyDescent="0.35">
      <c r="A9">
        <v>17</v>
      </c>
      <c r="B9">
        <v>12</v>
      </c>
      <c r="D9" t="s">
        <v>13</v>
      </c>
      <c r="E9" t="s">
        <v>14</v>
      </c>
      <c r="F9" t="s">
        <v>15</v>
      </c>
      <c r="G9" t="s">
        <v>16</v>
      </c>
      <c r="R9" s="4" t="s">
        <v>17</v>
      </c>
      <c r="S9" s="4"/>
      <c r="T9" s="4"/>
      <c r="U9" s="4">
        <f>((S7-1)*U7+(S8-1)*U8)/(S7+S8-2)</f>
        <v>79.121212121212139</v>
      </c>
      <c r="V9" s="4">
        <f>ABS(T7-T8-V5)/SQRT(U9)</f>
        <v>0.82443222728303567</v>
      </c>
    </row>
    <row r="10" spans="1:27" x14ac:dyDescent="0.35">
      <c r="A10">
        <v>18</v>
      </c>
      <c r="B10">
        <v>18</v>
      </c>
      <c r="D10">
        <v>1</v>
      </c>
      <c r="E10">
        <v>4</v>
      </c>
      <c r="F10">
        <f>NORMSINV(D10/F$5)</f>
        <v>-1.7316643961222451</v>
      </c>
      <c r="G10">
        <f>STANDARDIZE(E10,E$6,E$7)</f>
        <v>-1.4452557022699548</v>
      </c>
    </row>
    <row r="11" spans="1:27" ht="15" thickBot="1" x14ac:dyDescent="0.4">
      <c r="A11">
        <v>14</v>
      </c>
      <c r="B11">
        <v>30</v>
      </c>
      <c r="D11">
        <f>D10+2</f>
        <v>3</v>
      </c>
      <c r="E11">
        <v>9</v>
      </c>
      <c r="F11">
        <f t="shared" ref="F11:F21" si="0">NORMSINV(D11/F$5)</f>
        <v>-1.1503493803760083</v>
      </c>
      <c r="G11">
        <f t="shared" ref="G11:G21" si="1">STANDARDIZE(E11,E$6,E$7)</f>
        <v>-0.88938812447381832</v>
      </c>
      <c r="R11" t="s">
        <v>18</v>
      </c>
      <c r="V11" t="s">
        <v>19</v>
      </c>
      <c r="W11">
        <v>0.05</v>
      </c>
    </row>
    <row r="12" spans="1:27" ht="15" thickTop="1" x14ac:dyDescent="0.35">
      <c r="A12">
        <v>12</v>
      </c>
      <c r="B12">
        <v>14</v>
      </c>
      <c r="D12">
        <f t="shared" ref="D12:D19" si="2">D11+2</f>
        <v>5</v>
      </c>
      <c r="E12">
        <v>11</v>
      </c>
      <c r="F12">
        <f t="shared" si="0"/>
        <v>-0.81221780149991241</v>
      </c>
      <c r="G12">
        <f t="shared" si="1"/>
        <v>-0.66704109335536377</v>
      </c>
      <c r="R12" s="3" t="s">
        <v>20</v>
      </c>
      <c r="S12" s="3" t="s">
        <v>21</v>
      </c>
      <c r="T12" s="3" t="s">
        <v>22</v>
      </c>
      <c r="U12" s="3" t="s">
        <v>23</v>
      </c>
      <c r="V12" s="3" t="s">
        <v>24</v>
      </c>
      <c r="W12" s="3" t="s">
        <v>25</v>
      </c>
      <c r="X12" s="3" t="s">
        <v>26</v>
      </c>
      <c r="Y12" s="3" t="s">
        <v>27</v>
      </c>
      <c r="Z12" s="3" t="s">
        <v>28</v>
      </c>
      <c r="AA12" s="3" t="s">
        <v>29</v>
      </c>
    </row>
    <row r="13" spans="1:27" x14ac:dyDescent="0.35">
      <c r="A13">
        <v>13</v>
      </c>
      <c r="B13">
        <v>22</v>
      </c>
      <c r="D13">
        <f t="shared" si="2"/>
        <v>7</v>
      </c>
      <c r="E13">
        <v>12</v>
      </c>
      <c r="F13">
        <f t="shared" si="0"/>
        <v>-0.54852228269809788</v>
      </c>
      <c r="G13">
        <f t="shared" si="1"/>
        <v>-0.55586757779613649</v>
      </c>
      <c r="R13" t="s">
        <v>30</v>
      </c>
      <c r="S13">
        <f>SQRT(U9*(1/S7+1/S8))</f>
        <v>3.6313728377665502</v>
      </c>
      <c r="T13">
        <f>(ABS(T7-T8-V5))/S13</f>
        <v>2.0194382843496856</v>
      </c>
      <c r="U13">
        <f>S7+S8-2</f>
        <v>22</v>
      </c>
      <c r="V13">
        <f>TDIST(T13,U13,1)</f>
        <v>2.7894181900868845E-2</v>
      </c>
      <c r="W13">
        <f>TINV(W11*2,U13)</f>
        <v>1.7171443743802424</v>
      </c>
      <c r="Z13" s="5" t="str">
        <f>IF(V13&lt;W11,"yes","no")</f>
        <v>yes</v>
      </c>
      <c r="AA13">
        <f>SQRT(T13^2/(T13^2+U13))</f>
        <v>0.39545070501508839</v>
      </c>
    </row>
    <row r="14" spans="1:27" x14ac:dyDescent="0.35">
      <c r="A14">
        <v>26</v>
      </c>
      <c r="B14">
        <v>10</v>
      </c>
      <c r="D14">
        <f t="shared" si="2"/>
        <v>9</v>
      </c>
      <c r="E14">
        <v>13</v>
      </c>
      <c r="F14">
        <f t="shared" si="0"/>
        <v>-0.3186393639643752</v>
      </c>
      <c r="G14">
        <f t="shared" si="1"/>
        <v>-0.44469406223690916</v>
      </c>
      <c r="R14" t="s">
        <v>31</v>
      </c>
      <c r="S14">
        <f>S13</f>
        <v>3.6313728377665502</v>
      </c>
      <c r="T14">
        <f>T13</f>
        <v>2.0194382843496856</v>
      </c>
      <c r="U14">
        <f>U13</f>
        <v>22</v>
      </c>
      <c r="V14">
        <f>TDIST(T14,U14,2)</f>
        <v>5.5788363801737691E-2</v>
      </c>
      <c r="W14">
        <f>TINV(W11,U14)</f>
        <v>2.0738730679040258</v>
      </c>
      <c r="X14">
        <f>(T7-T8)-W14*S14</f>
        <v>-14.864339661095595</v>
      </c>
      <c r="Y14">
        <f>(T7-T8)+W14*S14</f>
        <v>0.19767299442893105</v>
      </c>
      <c r="Z14" s="5" t="str">
        <f>IF(V14&lt;W11,"yes","no")</f>
        <v>no</v>
      </c>
      <c r="AA14">
        <f>AA13</f>
        <v>0.39545070501508839</v>
      </c>
    </row>
    <row r="15" spans="1:27" x14ac:dyDescent="0.35">
      <c r="A15" s="6">
        <v>31</v>
      </c>
      <c r="B15" s="6">
        <v>29</v>
      </c>
      <c r="D15">
        <f t="shared" si="2"/>
        <v>11</v>
      </c>
      <c r="E15">
        <v>14</v>
      </c>
      <c r="F15">
        <f t="shared" si="0"/>
        <v>-0.10463345561407539</v>
      </c>
      <c r="G15">
        <f t="shared" si="1"/>
        <v>-0.33352054667768188</v>
      </c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" thickBot="1" x14ac:dyDescent="0.4">
      <c r="D16">
        <f t="shared" si="2"/>
        <v>13</v>
      </c>
      <c r="E16">
        <v>15</v>
      </c>
      <c r="F16">
        <f t="shared" si="0"/>
        <v>0.10463345561407525</v>
      </c>
      <c r="G16">
        <f t="shared" si="1"/>
        <v>-0.22234703111845458</v>
      </c>
      <c r="R16" t="s">
        <v>32</v>
      </c>
      <c r="V16" t="s">
        <v>19</v>
      </c>
      <c r="W16">
        <f>W11</f>
        <v>0.05</v>
      </c>
    </row>
    <row r="17" spans="4:27" ht="15" thickTop="1" x14ac:dyDescent="0.35">
      <c r="D17">
        <f t="shared" si="2"/>
        <v>15</v>
      </c>
      <c r="E17">
        <v>17</v>
      </c>
      <c r="F17">
        <f t="shared" si="0"/>
        <v>0.3186393639643752</v>
      </c>
      <c r="G17">
        <f t="shared" si="1"/>
        <v>0</v>
      </c>
      <c r="R17" s="3" t="s">
        <v>20</v>
      </c>
      <c r="S17" s="3" t="s">
        <v>21</v>
      </c>
      <c r="T17" s="3" t="s">
        <v>22</v>
      </c>
      <c r="U17" s="3" t="s">
        <v>23</v>
      </c>
      <c r="V17" s="3" t="s">
        <v>24</v>
      </c>
      <c r="W17" s="3" t="s">
        <v>25</v>
      </c>
      <c r="X17" s="3" t="s">
        <v>26</v>
      </c>
      <c r="Y17" s="3" t="s">
        <v>27</v>
      </c>
      <c r="Z17" s="3" t="s">
        <v>28</v>
      </c>
      <c r="AA17" s="3" t="s">
        <v>29</v>
      </c>
    </row>
    <row r="18" spans="4:27" x14ac:dyDescent="0.35">
      <c r="D18">
        <f t="shared" si="2"/>
        <v>17</v>
      </c>
      <c r="E18">
        <v>18</v>
      </c>
      <c r="F18">
        <f t="shared" si="0"/>
        <v>0.54852228269809822</v>
      </c>
      <c r="G18">
        <f t="shared" si="1"/>
        <v>0.11117351555922729</v>
      </c>
      <c r="R18" t="s">
        <v>30</v>
      </c>
      <c r="S18">
        <f>SQRT(U7/S7+U8/S8)</f>
        <v>3.6313728377665502</v>
      </c>
      <c r="T18">
        <f>(ABS(T7-T8-V5))/S18</f>
        <v>2.0194382843496856</v>
      </c>
      <c r="U18">
        <f>(U7/S7+U8/S8)^2/((U7/S7)^2/(S7-1)+(U8/S8)^2/(S8-1))</f>
        <v>21.988772288068176</v>
      </c>
      <c r="V18">
        <f>TTEST(A4:A15,B4:B15,1,3)</f>
        <v>2.7897386827463424E-2</v>
      </c>
      <c r="W18">
        <f>TINV(W16*2,ROUND(U18,0))</f>
        <v>1.7171443743802424</v>
      </c>
      <c r="Z18" s="5" t="str">
        <f>IF(V18&lt;W16,"yes","no")</f>
        <v>yes</v>
      </c>
      <c r="AA18">
        <f>SQRT(T18^2/(T18^2+U18))</f>
        <v>0.39553586144023639</v>
      </c>
    </row>
    <row r="19" spans="4:27" x14ac:dyDescent="0.35">
      <c r="D19">
        <f t="shared" si="2"/>
        <v>19</v>
      </c>
      <c r="E19">
        <v>26</v>
      </c>
      <c r="F19">
        <f t="shared" si="0"/>
        <v>0.81221780149991241</v>
      </c>
      <c r="G19">
        <f t="shared" si="1"/>
        <v>1.0005616400330457</v>
      </c>
      <c r="R19" t="s">
        <v>31</v>
      </c>
      <c r="S19">
        <f>S18</f>
        <v>3.6313728377665502</v>
      </c>
      <c r="T19">
        <f>T18</f>
        <v>2.0194382843496856</v>
      </c>
      <c r="U19">
        <f>U18</f>
        <v>21.988772288068176</v>
      </c>
      <c r="V19">
        <f>TTEST(A4:A15,B4:B15,2,3)</f>
        <v>5.5794773654926848E-2</v>
      </c>
      <c r="W19">
        <f>TINV(W16,ROUND(U19,0))</f>
        <v>2.0738730679040258</v>
      </c>
      <c r="X19">
        <f>(T7-T8)-W19*S19</f>
        <v>-14.864339661095595</v>
      </c>
      <c r="Y19">
        <f>(T7-T8)+W19*S19</f>
        <v>0.19767299442893105</v>
      </c>
      <c r="Z19" s="5" t="str">
        <f>IF(V19&lt;W16,"yes","no")</f>
        <v>no</v>
      </c>
      <c r="AA19">
        <f>AA18</f>
        <v>0.39553586144023639</v>
      </c>
    </row>
    <row r="20" spans="4:27" x14ac:dyDescent="0.35">
      <c r="D20">
        <f>D19+2</f>
        <v>21</v>
      </c>
      <c r="E20">
        <v>31</v>
      </c>
      <c r="F20">
        <f t="shared" si="0"/>
        <v>1.1503493803760083</v>
      </c>
      <c r="G20">
        <f t="shared" si="1"/>
        <v>1.5564292178291821</v>
      </c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4:27" x14ac:dyDescent="0.35">
      <c r="D21">
        <f>D20+2</f>
        <v>23</v>
      </c>
      <c r="E21">
        <v>34</v>
      </c>
      <c r="F21">
        <f t="shared" si="0"/>
        <v>1.7316643961222455</v>
      </c>
      <c r="G21">
        <f t="shared" si="1"/>
        <v>1.8899497645068639</v>
      </c>
    </row>
    <row r="24" spans="4:27" x14ac:dyDescent="0.35">
      <c r="I24" t="s">
        <v>33</v>
      </c>
    </row>
    <row r="26" spans="4:27" x14ac:dyDescent="0.35">
      <c r="J26" s="7" t="str">
        <f>A3</f>
        <v>Control</v>
      </c>
      <c r="K26" s="7" t="str">
        <f>B3</f>
        <v>Drug</v>
      </c>
    </row>
    <row r="27" spans="4:27" x14ac:dyDescent="0.35">
      <c r="I27" t="s">
        <v>34</v>
      </c>
      <c r="J27" s="8">
        <f>MIN(A4:A15)</f>
        <v>4</v>
      </c>
      <c r="K27" s="9">
        <f>MIN(B4:B15)</f>
        <v>10</v>
      </c>
    </row>
    <row r="28" spans="4:27" x14ac:dyDescent="0.35">
      <c r="I28" t="s">
        <v>35</v>
      </c>
      <c r="J28" s="10">
        <f>QUARTILE(A4:A15,1)-J27</f>
        <v>7.75</v>
      </c>
      <c r="K28" s="11">
        <f>QUARTILE(B4:B15,1)-K27</f>
        <v>7</v>
      </c>
    </row>
    <row r="29" spans="4:27" x14ac:dyDescent="0.35">
      <c r="I29" t="s">
        <v>36</v>
      </c>
      <c r="J29" s="10">
        <f>MEDIAN(A4:A15)-QUARTILE(A4:A15,1)</f>
        <v>2.75</v>
      </c>
      <c r="K29" s="11">
        <f>MEDIAN(B4:B15)-QUARTILE(B4:B15,1)</f>
        <v>11.5</v>
      </c>
    </row>
    <row r="30" spans="4:27" x14ac:dyDescent="0.35">
      <c r="I30" t="s">
        <v>37</v>
      </c>
      <c r="J30" s="10">
        <f>QUARTILE(A4:A15,3)-MEDIAN(A4:A15)</f>
        <v>5.5</v>
      </c>
      <c r="K30" s="11">
        <f>QUARTILE(B4:B15,3)-MEDIAN(B4:B15)</f>
        <v>1.75</v>
      </c>
    </row>
    <row r="31" spans="4:27" x14ac:dyDescent="0.35">
      <c r="I31" t="s">
        <v>38</v>
      </c>
      <c r="J31" s="10">
        <f>MAX(A4:A15)-QUARTILE(A4:A15,3)</f>
        <v>14</v>
      </c>
      <c r="K31" s="11">
        <f>MAX(B4:B15)-QUARTILE(B4:B15,3)</f>
        <v>4.75</v>
      </c>
    </row>
    <row r="32" spans="4:27" x14ac:dyDescent="0.35">
      <c r="I32" t="s">
        <v>8</v>
      </c>
      <c r="J32" s="12">
        <f>AVERAGE(A4:A15)</f>
        <v>17</v>
      </c>
      <c r="K32" s="13">
        <f>AVERAGE(B4:B15)</f>
        <v>24.333333333333332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8B7F7-6C63-422A-B8CB-AAFDD91D4A20}">
  <dimension ref="A1:L18"/>
  <sheetViews>
    <sheetView workbookViewId="0"/>
  </sheetViews>
  <sheetFormatPr defaultRowHeight="14.5" x14ac:dyDescent="0.35"/>
  <cols>
    <col min="3" max="3" width="5.7265625" customWidth="1"/>
    <col min="6" max="6" width="5.453125" customWidth="1"/>
    <col min="11" max="11" width="2.26953125" customWidth="1"/>
    <col min="12" max="12" width="35.26953125" customWidth="1"/>
  </cols>
  <sheetData>
    <row r="1" spans="1:12" x14ac:dyDescent="0.35">
      <c r="A1" s="1" t="s">
        <v>0</v>
      </c>
    </row>
    <row r="2" spans="1:12" x14ac:dyDescent="0.35">
      <c r="A2" s="1"/>
    </row>
    <row r="3" spans="1:12" x14ac:dyDescent="0.35">
      <c r="A3" s="14" t="s">
        <v>39</v>
      </c>
      <c r="D3" t="s">
        <v>40</v>
      </c>
    </row>
    <row r="4" spans="1:12" x14ac:dyDescent="0.35">
      <c r="H4" s="15" t="s">
        <v>1</v>
      </c>
      <c r="I4" s="15" t="s">
        <v>2</v>
      </c>
    </row>
    <row r="5" spans="1:12" x14ac:dyDescent="0.35">
      <c r="A5" s="16" t="s">
        <v>1</v>
      </c>
      <c r="B5" s="16" t="s">
        <v>2</v>
      </c>
      <c r="D5" s="16" t="s">
        <v>1</v>
      </c>
      <c r="E5" s="16" t="s">
        <v>2</v>
      </c>
      <c r="G5" t="s">
        <v>41</v>
      </c>
      <c r="H5" s="17">
        <f>COUNT(A6:A17)</f>
        <v>12</v>
      </c>
      <c r="I5" s="18">
        <f>COUNT(B6:B17)</f>
        <v>12</v>
      </c>
    </row>
    <row r="6" spans="1:12" x14ac:dyDescent="0.35">
      <c r="A6">
        <v>11</v>
      </c>
      <c r="B6">
        <v>34</v>
      </c>
      <c r="D6" t="e">
        <f ca="1">IF(A6&lt;&gt;"",RANK_AVG(A6,$A$6:$B$17,1),"")</f>
        <v>#NAME?</v>
      </c>
      <c r="E6" t="e">
        <f ca="1">IF(B6&lt;&gt;"",RANK_AVG(B6,$A$6:$B$17,1),"")</f>
        <v>#NAME?</v>
      </c>
      <c r="G6" t="s">
        <v>42</v>
      </c>
      <c r="H6" s="19" t="e">
        <f ca="1">D18</f>
        <v>#NAME?</v>
      </c>
      <c r="I6" s="20" t="e">
        <f ca="1">E18</f>
        <v>#NAME?</v>
      </c>
    </row>
    <row r="7" spans="1:12" x14ac:dyDescent="0.35">
      <c r="A7">
        <v>15</v>
      </c>
      <c r="B7">
        <v>31</v>
      </c>
      <c r="D7" t="e">
        <f ca="1">IF(A7&lt;&gt;"",RANK_AVG(A7,$A$6:$B$17,1),"")</f>
        <v>#NAME?</v>
      </c>
      <c r="E7" t="e">
        <f ca="1">IF(B7&lt;&gt;"",RANK_AVG(B7,$A$6:$B$17,1),"")</f>
        <v>#NAME?</v>
      </c>
    </row>
    <row r="8" spans="1:12" x14ac:dyDescent="0.35">
      <c r="A8">
        <v>9</v>
      </c>
      <c r="B8">
        <v>35</v>
      </c>
      <c r="D8" t="e">
        <f ca="1">IF(A8&lt;&gt;"",RANK_AVG(A8,$A$6:$B$17,1),"")</f>
        <v>#NAME?</v>
      </c>
      <c r="E8" t="e">
        <f ca="1">IF(B8&lt;&gt;"",RANK_AVG(B8,$A$6:$B$17,1),"")</f>
        <v>#NAME?</v>
      </c>
      <c r="G8" t="s">
        <v>43</v>
      </c>
      <c r="H8" s="21">
        <v>0.05</v>
      </c>
    </row>
    <row r="9" spans="1:12" x14ac:dyDescent="0.35">
      <c r="A9">
        <v>4</v>
      </c>
      <c r="B9">
        <v>29</v>
      </c>
      <c r="D9" t="e">
        <f ca="1">IF(A9&lt;&gt;"",RANK_AVG(A9,$A$6:$B$17,1),"")</f>
        <v>#NAME?</v>
      </c>
      <c r="E9" t="e">
        <f ca="1">IF(B9&lt;&gt;"",RANK_AVG(B9,$A$6:$B$17,1),"")</f>
        <v>#NAME?</v>
      </c>
      <c r="G9" t="s">
        <v>44</v>
      </c>
      <c r="H9" s="22">
        <v>2</v>
      </c>
    </row>
    <row r="10" spans="1:12" x14ac:dyDescent="0.35">
      <c r="A10">
        <v>34</v>
      </c>
      <c r="B10">
        <v>28</v>
      </c>
      <c r="D10" t="e">
        <f ca="1">IF(A10&lt;&gt;"",RANK_AVG(A10,$A$6:$B$17,1),"")</f>
        <v>#NAME?</v>
      </c>
      <c r="E10" t="e">
        <f ca="1">IF(B10&lt;&gt;"",RANK_AVG(B10,$A$6:$B$17,1),"")</f>
        <v>#NAME?</v>
      </c>
      <c r="G10" t="s">
        <v>45</v>
      </c>
      <c r="H10" s="22" t="e">
        <f ca="1">MIN(H6:I6)</f>
        <v>#NAME?</v>
      </c>
      <c r="J10" s="21" t="e">
        <f ca="1">WILCOXON(A6:B17)</f>
        <v>#NAME?</v>
      </c>
      <c r="L10" s="23" t="e">
        <f ca="1">FTEXT(J10)</f>
        <v>#NAME?</v>
      </c>
    </row>
    <row r="11" spans="1:12" x14ac:dyDescent="0.35">
      <c r="A11">
        <v>17</v>
      </c>
      <c r="B11">
        <v>12</v>
      </c>
      <c r="D11" t="e">
        <f ca="1">IF(A11&lt;&gt;"",RANK_AVG(A11,$A$6:$B$17,1),"")</f>
        <v>#NAME?</v>
      </c>
      <c r="E11" t="e">
        <f ca="1">IF(B11&lt;&gt;"",RANK_AVG(B11,$A$6:$B$17,1),"")</f>
        <v>#NAME?</v>
      </c>
      <c r="G11" t="s">
        <v>46</v>
      </c>
      <c r="H11" s="22" t="e">
        <f ca="1">PERM2INV(H8/H9,H5,I5,FALSE)</f>
        <v>#NAME?</v>
      </c>
      <c r="J11" s="22" t="e">
        <f ca="1">PERM2INV(H8/H9,H5,I5,FALSE)</f>
        <v>#NAME?</v>
      </c>
      <c r="L11" s="23" t="e">
        <f ca="1">FTEXT(J11)</f>
        <v>#NAME?</v>
      </c>
    </row>
    <row r="12" spans="1:12" x14ac:dyDescent="0.35">
      <c r="A12">
        <v>18</v>
      </c>
      <c r="B12">
        <v>18</v>
      </c>
      <c r="D12" t="e">
        <f ca="1">IF(A12&lt;&gt;"",RANK_AVG(A12,$A$6:$B$17,1),"")</f>
        <v>#NAME?</v>
      </c>
      <c r="E12" t="e">
        <f ca="1">IF(B12&lt;&gt;"",RANK_AVG(B12,$A$6:$B$17,1),"")</f>
        <v>#NAME?</v>
      </c>
      <c r="G12" t="s">
        <v>28</v>
      </c>
      <c r="H12" s="24" t="e">
        <f ca="1">IF(H10&lt;H11,"yes","no")</f>
        <v>#NAME?</v>
      </c>
      <c r="J12" s="25" t="e">
        <f ca="1">2*PERM2DIST(H10,H5,I5,TRUE,FALSE)</f>
        <v>#NAME?</v>
      </c>
      <c r="L12" s="23" t="e">
        <f ca="1">FTEXT(J12)</f>
        <v>#NAME?</v>
      </c>
    </row>
    <row r="13" spans="1:12" x14ac:dyDescent="0.35">
      <c r="A13">
        <v>14</v>
      </c>
      <c r="B13">
        <v>30</v>
      </c>
      <c r="D13" t="e">
        <f ca="1">IF(A13&lt;&gt;"",RANK_AVG(A13,$A$6:$B$17,1),"")</f>
        <v>#NAME?</v>
      </c>
      <c r="E13" t="e">
        <f ca="1">IF(B13&lt;&gt;"",RANK_AVG(B13,$A$6:$B$17,1),"")</f>
        <v>#NAME?</v>
      </c>
    </row>
    <row r="14" spans="1:12" x14ac:dyDescent="0.35">
      <c r="A14">
        <v>12</v>
      </c>
      <c r="B14">
        <v>14</v>
      </c>
      <c r="D14" t="e">
        <f ca="1">IF(A14&lt;&gt;"",RANK_AVG(A14,$A$6:$B$17,1),"")</f>
        <v>#NAME?</v>
      </c>
      <c r="E14" t="e">
        <f ca="1">IF(B14&lt;&gt;"",RANK_AVG(B14,$A$6:$B$17,1),"")</f>
        <v>#NAME?</v>
      </c>
    </row>
    <row r="15" spans="1:12" x14ac:dyDescent="0.35">
      <c r="A15">
        <v>13</v>
      </c>
      <c r="B15">
        <v>22</v>
      </c>
      <c r="D15" t="e">
        <f ca="1">IF(A15&lt;&gt;"",RANK_AVG(A15,$A$6:$B$17,1),"")</f>
        <v>#NAME?</v>
      </c>
      <c r="E15" t="e">
        <f ca="1">IF(B15&lt;&gt;"",RANK_AVG(B15,$A$6:$B$17,1),"")</f>
        <v>#NAME?</v>
      </c>
    </row>
    <row r="16" spans="1:12" x14ac:dyDescent="0.35">
      <c r="A16">
        <v>26</v>
      </c>
      <c r="B16">
        <v>10</v>
      </c>
      <c r="D16" t="e">
        <f ca="1">IF(A16&lt;&gt;"",RANK_AVG(A16,$A$6:$B$17,1),"")</f>
        <v>#NAME?</v>
      </c>
      <c r="E16" t="e">
        <f ca="1">IF(B16&lt;&gt;"",RANK_AVG(B16,$A$6:$B$17,1),"")</f>
        <v>#NAME?</v>
      </c>
    </row>
    <row r="17" spans="1:5" x14ac:dyDescent="0.35">
      <c r="A17" s="6">
        <v>31</v>
      </c>
      <c r="B17" s="6">
        <v>29</v>
      </c>
      <c r="D17" s="6" t="e">
        <f ca="1">IF(A17&lt;&gt;"",RANK_AVG(A17,$A$6:$B$17,1),"")</f>
        <v>#NAME?</v>
      </c>
      <c r="E17" s="6" t="e">
        <f ca="1">IF(B17&lt;&gt;"",RANK_AVG(B17,$A$6:$B$17,1),"")</f>
        <v>#NAME?</v>
      </c>
    </row>
    <row r="18" spans="1:5" x14ac:dyDescent="0.35">
      <c r="A18">
        <f>AVERAGE(A6:A17)</f>
        <v>17</v>
      </c>
      <c r="B18">
        <f>AVERAGE(B6:B17)</f>
        <v>24.333333333333332</v>
      </c>
      <c r="D18" t="e">
        <f ca="1">SUM(D6:D17)</f>
        <v>#NAME?</v>
      </c>
      <c r="E18" t="e">
        <f ca="1">SUM(E6:E17)</f>
        <v>#NAME?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2EFA-06B8-4F80-AC37-6E958A934F6B}">
  <dimension ref="A1:L18"/>
  <sheetViews>
    <sheetView workbookViewId="0"/>
  </sheetViews>
  <sheetFormatPr defaultRowHeight="14.5" x14ac:dyDescent="0.35"/>
  <cols>
    <col min="3" max="3" width="5.54296875" customWidth="1"/>
    <col min="6" max="6" width="5.453125" customWidth="1"/>
    <col min="7" max="7" width="10" customWidth="1"/>
  </cols>
  <sheetData>
    <row r="1" spans="1:12" x14ac:dyDescent="0.35">
      <c r="A1" s="1" t="s">
        <v>0</v>
      </c>
    </row>
    <row r="2" spans="1:12" x14ac:dyDescent="0.35">
      <c r="A2" s="1"/>
    </row>
    <row r="3" spans="1:12" x14ac:dyDescent="0.35">
      <c r="A3" s="14" t="s">
        <v>39</v>
      </c>
      <c r="D3" t="s">
        <v>40</v>
      </c>
      <c r="K3" t="s">
        <v>47</v>
      </c>
    </row>
    <row r="4" spans="1:12" x14ac:dyDescent="0.35">
      <c r="H4" s="15" t="s">
        <v>1</v>
      </c>
      <c r="I4" s="15" t="s">
        <v>2</v>
      </c>
    </row>
    <row r="5" spans="1:12" x14ac:dyDescent="0.35">
      <c r="A5" s="16" t="s">
        <v>1</v>
      </c>
      <c r="B5" s="16" t="s">
        <v>2</v>
      </c>
      <c r="D5" s="16" t="s">
        <v>1</v>
      </c>
      <c r="E5" s="16" t="s">
        <v>2</v>
      </c>
      <c r="G5" t="s">
        <v>41</v>
      </c>
      <c r="H5" s="17">
        <f>COUNT(A6:A17)</f>
        <v>12</v>
      </c>
      <c r="I5" s="18">
        <f>COUNT(B6:B17)</f>
        <v>11</v>
      </c>
      <c r="K5" s="16" t="s">
        <v>1</v>
      </c>
      <c r="L5" s="16" t="s">
        <v>2</v>
      </c>
    </row>
    <row r="6" spans="1:12" x14ac:dyDescent="0.35">
      <c r="A6">
        <v>11</v>
      </c>
      <c r="B6">
        <v>34</v>
      </c>
      <c r="D6" t="e">
        <f ca="1">IF(A6&lt;&gt;"",RANK_AVG(A6,$A$6:$B$17,1),"")</f>
        <v>#NAME?</v>
      </c>
      <c r="E6" t="e">
        <f ca="1">IF(B6&lt;&gt;"",RANK_AVG(B6,$A$6:$B$17,1),"")</f>
        <v>#NAME?</v>
      </c>
      <c r="G6" t="s">
        <v>42</v>
      </c>
      <c r="H6" s="19" t="e">
        <f ca="1">D18</f>
        <v>#NAME?</v>
      </c>
      <c r="I6" s="20" t="e">
        <f ca="1">E18</f>
        <v>#NAME?</v>
      </c>
      <c r="K6" t="e">
        <f ca="1">IF(A6&lt;&gt;"",RANK_AVG(A6,$A$6:$B$17),"")</f>
        <v>#NAME?</v>
      </c>
      <c r="L6" t="e">
        <f ca="1">IF(B6&lt;&gt;"",RANK_AVG(B6,$A$6:$B$17),"")</f>
        <v>#NAME?</v>
      </c>
    </row>
    <row r="7" spans="1:12" x14ac:dyDescent="0.35">
      <c r="A7">
        <v>15</v>
      </c>
      <c r="B7">
        <v>31</v>
      </c>
      <c r="D7" t="e">
        <f ca="1">IF(A7&lt;&gt;"",RANK_AVG(A7,$A$6:$B$17,1),"")</f>
        <v>#NAME?</v>
      </c>
      <c r="E7" t="e">
        <f ca="1">IF(B7&lt;&gt;"",RANK_AVG(B7,$A$6:$B$17,1),"")</f>
        <v>#NAME?</v>
      </c>
      <c r="K7" t="e">
        <f ca="1">IF(A7&lt;&gt;"",RANK_AVG(A7,$A$6:$B$17),"")</f>
        <v>#NAME?</v>
      </c>
      <c r="L7" t="e">
        <f ca="1">IF(B7&lt;&gt;"",RANK_AVG(B7,$A$6:$B$17),"")</f>
        <v>#NAME?</v>
      </c>
    </row>
    <row r="8" spans="1:12" x14ac:dyDescent="0.35">
      <c r="A8">
        <v>9</v>
      </c>
      <c r="B8">
        <v>35</v>
      </c>
      <c r="D8" t="e">
        <f ca="1">IF(A8&lt;&gt;"",RANK_AVG(A8,$A$6:$B$17,1),"")</f>
        <v>#NAME?</v>
      </c>
      <c r="E8" t="e">
        <f ca="1">IF(B8&lt;&gt;"",RANK_AVG(B8,$A$6:$B$17,1),"")</f>
        <v>#NAME?</v>
      </c>
      <c r="G8" t="s">
        <v>43</v>
      </c>
      <c r="H8" s="21">
        <v>0.05</v>
      </c>
      <c r="K8" t="e">
        <f ca="1">IF(A8&lt;&gt;"",RANK_AVG(A8,$A$6:$B$17),"")</f>
        <v>#NAME?</v>
      </c>
      <c r="L8" t="e">
        <f ca="1">IF(B8&lt;&gt;"",RANK_AVG(B8,$A$6:$B$17),"")</f>
        <v>#NAME?</v>
      </c>
    </row>
    <row r="9" spans="1:12" x14ac:dyDescent="0.35">
      <c r="A9">
        <v>4</v>
      </c>
      <c r="B9">
        <v>29</v>
      </c>
      <c r="D9" t="e">
        <f ca="1">IF(A9&lt;&gt;"",RANK_AVG(A9,$A$6:$B$17,1),"")</f>
        <v>#NAME?</v>
      </c>
      <c r="E9" t="e">
        <f ca="1">IF(B9&lt;&gt;"",RANK_AVG(B9,$A$6:$B$17,1),"")</f>
        <v>#NAME?</v>
      </c>
      <c r="G9" t="s">
        <v>44</v>
      </c>
      <c r="H9" s="22">
        <v>2</v>
      </c>
      <c r="K9" t="e">
        <f ca="1">IF(A9&lt;&gt;"",RANK_AVG(A9,$A$6:$B$17),"")</f>
        <v>#NAME?</v>
      </c>
      <c r="L9" t="e">
        <f ca="1">IF(B9&lt;&gt;"",RANK_AVG(B9,$A$6:$B$17),"")</f>
        <v>#NAME?</v>
      </c>
    </row>
    <row r="10" spans="1:12" x14ac:dyDescent="0.35">
      <c r="A10">
        <v>34</v>
      </c>
      <c r="B10">
        <v>28</v>
      </c>
      <c r="D10" t="e">
        <f ca="1">IF(A10&lt;&gt;"",RANK_AVG(A10,$A$6:$B$17,1),"")</f>
        <v>#NAME?</v>
      </c>
      <c r="E10" t="e">
        <f ca="1">IF(B10&lt;&gt;"",RANK_AVG(B10,$A$6:$B$17,1),"")</f>
        <v>#NAME?</v>
      </c>
      <c r="G10" t="s">
        <v>45</v>
      </c>
      <c r="H10" s="22" t="e">
        <f ca="1">IF(H5=I5,MIN(H6:I6),IF(H5&lt;I5,H6,I6))</f>
        <v>#NAME?</v>
      </c>
      <c r="K10" t="e">
        <f ca="1">IF(A10&lt;&gt;"",RANK_AVG(A10,$A$6:$B$17),"")</f>
        <v>#NAME?</v>
      </c>
      <c r="L10" t="e">
        <f ca="1">IF(B10&lt;&gt;"",RANK_AVG(B10,$A$6:$B$17),"")</f>
        <v>#NAME?</v>
      </c>
    </row>
    <row r="11" spans="1:12" x14ac:dyDescent="0.35">
      <c r="A11">
        <v>17</v>
      </c>
      <c r="B11">
        <v>12</v>
      </c>
      <c r="D11" t="e">
        <f ca="1">IF(A11&lt;&gt;"",RANK_AVG(A11,$A$6:$B$17,1),"")</f>
        <v>#NAME?</v>
      </c>
      <c r="E11" t="e">
        <f ca="1">IF(B11&lt;&gt;"",RANK_AVG(B11,$A$6:$B$17,1),"")</f>
        <v>#NAME?</v>
      </c>
      <c r="G11" t="s">
        <v>48</v>
      </c>
      <c r="H11" s="22" t="e">
        <f ca="1">MIN(H5:I5)*(H5+I5+1)-H10</f>
        <v>#NAME?</v>
      </c>
      <c r="K11" t="e">
        <f ca="1">IF(A11&lt;&gt;"",RANK_AVG(A11,$A$6:$B$17),"")</f>
        <v>#NAME?</v>
      </c>
      <c r="L11" t="e">
        <f ca="1">IF(B11&lt;&gt;"",RANK_AVG(B11,$A$6:$B$17),"")</f>
        <v>#NAME?</v>
      </c>
    </row>
    <row r="12" spans="1:12" x14ac:dyDescent="0.35">
      <c r="A12">
        <v>18</v>
      </c>
      <c r="B12">
        <v>18</v>
      </c>
      <c r="D12" t="e">
        <f ca="1">IF(A12&lt;&gt;"",RANK_AVG(A12,$A$6:$B$17,1),"")</f>
        <v>#NAME?</v>
      </c>
      <c r="E12" t="e">
        <f ca="1">IF(B12&lt;&gt;"",RANK_AVG(B12,$A$6:$B$17,1),"")</f>
        <v>#NAME?</v>
      </c>
      <c r="G12" t="s">
        <v>46</v>
      </c>
      <c r="H12" s="22">
        <f>'[1]Wilcoxon Table'!L75</f>
        <v>99</v>
      </c>
      <c r="K12" t="e">
        <f ca="1">IF(A12&lt;&gt;"",RANK_AVG(A12,$A$6:$B$17),"")</f>
        <v>#NAME?</v>
      </c>
      <c r="L12" t="e">
        <f ca="1">IF(B12&lt;&gt;"",RANK_AVG(B12,$A$6:$B$17),"")</f>
        <v>#NAME?</v>
      </c>
    </row>
    <row r="13" spans="1:12" x14ac:dyDescent="0.35">
      <c r="A13">
        <v>14</v>
      </c>
      <c r="B13">
        <v>30</v>
      </c>
      <c r="D13" t="e">
        <f ca="1">IF(A13&lt;&gt;"",RANK_AVG(A13,$A$6:$B$17,1),"")</f>
        <v>#NAME?</v>
      </c>
      <c r="E13" t="e">
        <f ca="1">IF(B13&lt;&gt;"",RANK_AVG(B13,$A$6:$B$17,1),"")</f>
        <v>#NAME?</v>
      </c>
      <c r="G13" t="s">
        <v>28</v>
      </c>
      <c r="H13" s="24" t="e">
        <f ca="1">IF(MIN(H10:H11)&lt;H12,"yes","no")</f>
        <v>#NAME?</v>
      </c>
      <c r="K13" t="e">
        <f ca="1">IF(A13&lt;&gt;"",RANK_AVG(A13,$A$6:$B$17),"")</f>
        <v>#NAME?</v>
      </c>
      <c r="L13" t="e">
        <f ca="1">IF(B13&lt;&gt;"",RANK_AVG(B13,$A$6:$B$17),"")</f>
        <v>#NAME?</v>
      </c>
    </row>
    <row r="14" spans="1:12" x14ac:dyDescent="0.35">
      <c r="A14">
        <v>12</v>
      </c>
      <c r="B14">
        <v>14</v>
      </c>
      <c r="D14" t="e">
        <f ca="1">IF(A14&lt;&gt;"",RANK_AVG(A14,$A$6:$B$17,1),"")</f>
        <v>#NAME?</v>
      </c>
      <c r="E14" t="e">
        <f ca="1">IF(B14&lt;&gt;"",RANK_AVG(B14,$A$6:$B$17,1),"")</f>
        <v>#NAME?</v>
      </c>
      <c r="K14" t="e">
        <f ca="1">IF(A14&lt;&gt;"",RANK_AVG(A14,$A$6:$B$17),"")</f>
        <v>#NAME?</v>
      </c>
      <c r="L14" t="e">
        <f ca="1">IF(B14&lt;&gt;"",RANK_AVG(B14,$A$6:$B$17),"")</f>
        <v>#NAME?</v>
      </c>
    </row>
    <row r="15" spans="1:12" x14ac:dyDescent="0.35">
      <c r="A15">
        <v>13</v>
      </c>
      <c r="B15">
        <v>22</v>
      </c>
      <c r="D15" t="e">
        <f ca="1">IF(A15&lt;&gt;"",RANK_AVG(A15,$A$6:$B$17,1),"")</f>
        <v>#NAME?</v>
      </c>
      <c r="E15" t="e">
        <f ca="1">IF(B15&lt;&gt;"",RANK_AVG(B15,$A$6:$B$17,1),"")</f>
        <v>#NAME?</v>
      </c>
      <c r="K15" t="e">
        <f ca="1">IF(A15&lt;&gt;"",RANK_AVG(A15,$A$6:$B$17),"")</f>
        <v>#NAME?</v>
      </c>
      <c r="L15" t="e">
        <f ca="1">IF(B15&lt;&gt;"",RANK_AVG(B15,$A$6:$B$17),"")</f>
        <v>#NAME?</v>
      </c>
    </row>
    <row r="16" spans="1:12" x14ac:dyDescent="0.35">
      <c r="A16">
        <v>26</v>
      </c>
      <c r="B16">
        <v>10</v>
      </c>
      <c r="D16" t="e">
        <f ca="1">IF(A16&lt;&gt;"",RANK_AVG(A16,$A$6:$B$17,1),"")</f>
        <v>#NAME?</v>
      </c>
      <c r="E16" t="e">
        <f ca="1">IF(B16&lt;&gt;"",RANK_AVG(B16,$A$6:$B$17,1),"")</f>
        <v>#NAME?</v>
      </c>
      <c r="K16" t="e">
        <f ca="1">IF(A16&lt;&gt;"",RANK_AVG(A16,$A$6:$B$17),"")</f>
        <v>#NAME?</v>
      </c>
      <c r="L16" t="e">
        <f ca="1">IF(B16&lt;&gt;"",RANK_AVG(B16,$A$6:$B$17),"")</f>
        <v>#NAME?</v>
      </c>
    </row>
    <row r="17" spans="1:12" x14ac:dyDescent="0.35">
      <c r="A17" s="6">
        <v>31</v>
      </c>
      <c r="B17" s="6"/>
      <c r="D17" s="6" t="e">
        <f ca="1">IF(A17&lt;&gt;"",RANK_AVG(A17,$A$6:$B$17,1),"")</f>
        <v>#NAME?</v>
      </c>
      <c r="E17" s="6" t="str">
        <f>IF(B17&lt;&gt;"",RANK_AVG(B17,$A$6:$B$17,1),"")</f>
        <v/>
      </c>
      <c r="K17" s="6" t="e">
        <f ca="1">IF(A17&lt;&gt;"",RANK_AVG(A17,$A$6:$B$17),"")</f>
        <v>#NAME?</v>
      </c>
      <c r="L17" s="6" t="str">
        <f>IF(B17&lt;&gt;"",RANK_AVG(B17,$A$6:$B$17),"")</f>
        <v/>
      </c>
    </row>
    <row r="18" spans="1:12" x14ac:dyDescent="0.35">
      <c r="A18">
        <f>AVERAGE(A6:A17)</f>
        <v>17</v>
      </c>
      <c r="B18">
        <f>AVERAGE(B6:B17)</f>
        <v>23.90909090909091</v>
      </c>
      <c r="D18" t="e">
        <f ca="1">SUM(D6:D17)</f>
        <v>#NAME?</v>
      </c>
      <c r="E18" t="e">
        <f ca="1">SUM(E6:E17)</f>
        <v>#NAME?</v>
      </c>
      <c r="K18" t="e">
        <f ca="1">SUM(K6:K17)</f>
        <v>#NAME?</v>
      </c>
      <c r="L18" t="e">
        <f ca="1">SUM(L6:L17)</f>
        <v>#NAME?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9133-8579-45F5-B9AF-89791D4D9613}">
  <dimension ref="A1:Y18"/>
  <sheetViews>
    <sheetView workbookViewId="0"/>
  </sheetViews>
  <sheetFormatPr defaultRowHeight="14.5" x14ac:dyDescent="0.35"/>
  <cols>
    <col min="1" max="8" width="5.1796875" customWidth="1"/>
    <col min="9" max="9" width="5.26953125" customWidth="1"/>
    <col min="10" max="17" width="5.1796875" customWidth="1"/>
    <col min="18" max="18" width="4.1796875" customWidth="1"/>
    <col min="19" max="19" width="10.26953125" customWidth="1"/>
    <col min="20" max="21" width="9.1796875" customWidth="1"/>
    <col min="23" max="23" width="10.453125" customWidth="1"/>
  </cols>
  <sheetData>
    <row r="1" spans="1:25" x14ac:dyDescent="0.35">
      <c r="A1" s="1" t="s">
        <v>0</v>
      </c>
    </row>
    <row r="3" spans="1:25" x14ac:dyDescent="0.35">
      <c r="A3" t="s">
        <v>49</v>
      </c>
      <c r="J3" t="s">
        <v>50</v>
      </c>
      <c r="S3" t="s">
        <v>51</v>
      </c>
      <c r="W3" t="s">
        <v>52</v>
      </c>
    </row>
    <row r="5" spans="1:25" x14ac:dyDescent="0.35">
      <c r="A5" t="s">
        <v>53</v>
      </c>
      <c r="E5" t="s">
        <v>54</v>
      </c>
      <c r="J5" t="s">
        <v>53</v>
      </c>
      <c r="N5" t="s">
        <v>54</v>
      </c>
      <c r="T5" s="15" t="s">
        <v>55</v>
      </c>
      <c r="U5" s="15" t="s">
        <v>54</v>
      </c>
      <c r="X5" s="15" t="s">
        <v>55</v>
      </c>
      <c r="Y5" s="15" t="s">
        <v>54</v>
      </c>
    </row>
    <row r="6" spans="1:25" x14ac:dyDescent="0.35">
      <c r="A6" s="17">
        <v>81</v>
      </c>
      <c r="B6" s="26">
        <v>62</v>
      </c>
      <c r="C6" s="26">
        <v>90</v>
      </c>
      <c r="D6" s="26">
        <v>79</v>
      </c>
      <c r="E6" s="17">
        <v>72</v>
      </c>
      <c r="F6" s="26">
        <v>86</v>
      </c>
      <c r="G6" s="26">
        <v>77</v>
      </c>
      <c r="H6" s="18">
        <v>66</v>
      </c>
      <c r="J6" s="17" t="e">
        <f ca="1">IF(A6&lt;&gt;"",RANK_AVG(A6,$A$6:$H$15,1),"")</f>
        <v>#NAME?</v>
      </c>
      <c r="K6" s="26" t="e">
        <f ca="1">IF(B6&lt;&gt;"",RANK_AVG(B6,$A$6:$H$15,1),"")</f>
        <v>#NAME?</v>
      </c>
      <c r="L6" s="26" t="e">
        <f ca="1">IF(C6&lt;&gt;"",RANK_AVG(C6,$A$6:$H$15,1),"")</f>
        <v>#NAME?</v>
      </c>
      <c r="M6" s="26" t="e">
        <f ca="1">IF(D6&lt;&gt;"",RANK_AVG(D6,$A$6:$H$15,1),"")</f>
        <v>#NAME?</v>
      </c>
      <c r="N6" s="17" t="e">
        <f ca="1">IF(E6&lt;&gt;"",RANK_AVG(E6,$A$6:$H$15,1),"")</f>
        <v>#NAME?</v>
      </c>
      <c r="O6" s="26" t="e">
        <f ca="1">IF(F6&lt;&gt;"",RANK_AVG(F6,$A$6:$H$15,1),"")</f>
        <v>#NAME?</v>
      </c>
      <c r="P6" s="26" t="e">
        <f ca="1">IF(G6&lt;&gt;"",RANK_AVG(G6,$A$6:$H$15,1),"")</f>
        <v>#NAME?</v>
      </c>
      <c r="Q6" s="18" t="e">
        <f ca="1">IF(H6&lt;&gt;"",RANK_AVG(H6,$A$6:$H$15,1),"")</f>
        <v>#NAME?</v>
      </c>
      <c r="S6" t="s">
        <v>41</v>
      </c>
      <c r="T6" s="17">
        <f>COUNT(A6:D15)</f>
        <v>40</v>
      </c>
      <c r="U6" s="18">
        <f>COUNT(E6:H15)</f>
        <v>38</v>
      </c>
      <c r="W6" t="s">
        <v>41</v>
      </c>
      <c r="X6" s="17">
        <f>T6</f>
        <v>40</v>
      </c>
      <c r="Y6" s="18">
        <f>U6</f>
        <v>38</v>
      </c>
    </row>
    <row r="7" spans="1:25" x14ac:dyDescent="0.35">
      <c r="A7" s="27">
        <v>65</v>
      </c>
      <c r="B7">
        <v>86</v>
      </c>
      <c r="C7">
        <v>88</v>
      </c>
      <c r="D7">
        <v>72</v>
      </c>
      <c r="E7" s="27">
        <v>80</v>
      </c>
      <c r="F7">
        <v>35</v>
      </c>
      <c r="G7">
        <v>87</v>
      </c>
      <c r="H7" s="28">
        <v>79</v>
      </c>
      <c r="J7" s="27" t="e">
        <f ca="1">IF(A7&lt;&gt;"",RANK_AVG(A7,$A$6:$H$15,1),"")</f>
        <v>#NAME?</v>
      </c>
      <c r="K7" t="e">
        <f ca="1">IF(B7&lt;&gt;"",RANK_AVG(B7,$A$6:$H$15,1),"")</f>
        <v>#NAME?</v>
      </c>
      <c r="L7" t="e">
        <f ca="1">IF(C7&lt;&gt;"",RANK_AVG(C7,$A$6:$H$15,1),"")</f>
        <v>#NAME?</v>
      </c>
      <c r="M7" t="e">
        <f ca="1">IF(D7&lt;&gt;"",RANK_AVG(D7,$A$6:$H$15,1),"")</f>
        <v>#NAME?</v>
      </c>
      <c r="N7" s="27" t="e">
        <f ca="1">IF(E7&lt;&gt;"",RANK_AVG(E7,$A$6:$H$15,1),"")</f>
        <v>#NAME?</v>
      </c>
      <c r="O7" t="e">
        <f ca="1">IF(F7&lt;&gt;"",RANK_AVG(F7,$A$6:$H$15,1),"")</f>
        <v>#NAME?</v>
      </c>
      <c r="P7" t="e">
        <f ca="1">IF(G7&lt;&gt;"",RANK_AVG(G7,$A$6:$H$15,1),"")</f>
        <v>#NAME?</v>
      </c>
      <c r="Q7" s="28" t="e">
        <f ca="1">IF(H7&lt;&gt;"",RANK_AVG(H7,$A$6:$H$15,1),"")</f>
        <v>#NAME?</v>
      </c>
      <c r="S7" t="s">
        <v>56</v>
      </c>
      <c r="T7" s="27">
        <f>MEDIAN(A6:D15)</f>
        <v>76.5</v>
      </c>
      <c r="U7" s="28">
        <f>MEDIAN(E6:H15)</f>
        <v>70.5</v>
      </c>
      <c r="W7" t="s">
        <v>57</v>
      </c>
      <c r="X7" s="27">
        <f>T14</f>
        <v>1580</v>
      </c>
      <c r="Y7" s="28">
        <f>U14</f>
        <v>1501</v>
      </c>
    </row>
    <row r="8" spans="1:25" x14ac:dyDescent="0.35">
      <c r="A8" s="27">
        <v>89</v>
      </c>
      <c r="B8">
        <v>89</v>
      </c>
      <c r="C8">
        <v>74</v>
      </c>
      <c r="D8">
        <v>92</v>
      </c>
      <c r="E8" s="27">
        <v>63</v>
      </c>
      <c r="F8">
        <v>78</v>
      </c>
      <c r="G8">
        <v>77</v>
      </c>
      <c r="H8" s="28">
        <v>67</v>
      </c>
      <c r="J8" s="27" t="e">
        <f ca="1">IF(A8&lt;&gt;"",RANK_AVG(A8,$A$6:$H$15,1),"")</f>
        <v>#NAME?</v>
      </c>
      <c r="K8" t="e">
        <f ca="1">IF(B8&lt;&gt;"",RANK_AVG(B8,$A$6:$H$15,1),"")</f>
        <v>#NAME?</v>
      </c>
      <c r="L8" t="e">
        <f ca="1">IF(C8&lt;&gt;"",RANK_AVG(C8,$A$6:$H$15,1),"")</f>
        <v>#NAME?</v>
      </c>
      <c r="M8" t="e">
        <f ca="1">IF(D8&lt;&gt;"",RANK_AVG(D8,$A$6:$H$15,1),"")</f>
        <v>#NAME?</v>
      </c>
      <c r="N8" s="27" t="e">
        <f ca="1">IF(E8&lt;&gt;"",RANK_AVG(E8,$A$6:$H$15,1),"")</f>
        <v>#NAME?</v>
      </c>
      <c r="O8" t="e">
        <f ca="1">IF(F8&lt;&gt;"",RANK_AVG(F8,$A$6:$H$15,1),"")</f>
        <v>#NAME?</v>
      </c>
      <c r="P8" t="e">
        <f ca="1">IF(G8&lt;&gt;"",RANK_AVG(G8,$A$6:$H$15,1),"")</f>
        <v>#NAME?</v>
      </c>
      <c r="Q8" s="28" t="e">
        <f ca="1">IF(H8&lt;&gt;"",RANK_AVG(H8,$A$6:$H$15,1),"")</f>
        <v>#NAME?</v>
      </c>
      <c r="S8" t="s">
        <v>42</v>
      </c>
      <c r="T8" s="19" t="e">
        <f ca="1">SUM(J6:M15)</f>
        <v>#NAME?</v>
      </c>
      <c r="U8" s="20" t="e">
        <f ca="1">SUM(N6:Q15)</f>
        <v>#NAME?</v>
      </c>
      <c r="W8" t="s">
        <v>58</v>
      </c>
      <c r="X8" s="27">
        <f>T16</f>
        <v>100.03332777962885</v>
      </c>
      <c r="Y8" s="28">
        <f>U16</f>
        <v>100.03332777962885</v>
      </c>
    </row>
    <row r="9" spans="1:25" x14ac:dyDescent="0.35">
      <c r="A9" s="27">
        <v>70</v>
      </c>
      <c r="B9">
        <v>75</v>
      </c>
      <c r="C9">
        <v>88</v>
      </c>
      <c r="D9">
        <v>77</v>
      </c>
      <c r="E9" s="27">
        <v>67</v>
      </c>
      <c r="F9">
        <v>72</v>
      </c>
      <c r="G9">
        <v>65</v>
      </c>
      <c r="H9" s="28">
        <v>65</v>
      </c>
      <c r="J9" s="27" t="e">
        <f ca="1">IF(A9&lt;&gt;"",RANK_AVG(A9,$A$6:$H$15,1),"")</f>
        <v>#NAME?</v>
      </c>
      <c r="K9" t="e">
        <f ca="1">IF(B9&lt;&gt;"",RANK_AVG(B9,$A$6:$H$15,1),"")</f>
        <v>#NAME?</v>
      </c>
      <c r="L9" t="e">
        <f ca="1">IF(C9&lt;&gt;"",RANK_AVG(C9,$A$6:$H$15,1),"")</f>
        <v>#NAME?</v>
      </c>
      <c r="M9" t="e">
        <f ca="1">IF(D9&lt;&gt;"",RANK_AVG(D9,$A$6:$H$15,1),"")</f>
        <v>#NAME?</v>
      </c>
      <c r="N9" s="27" t="e">
        <f ca="1">IF(E9&lt;&gt;"",RANK_AVG(E9,$A$6:$H$15,1),"")</f>
        <v>#NAME?</v>
      </c>
      <c r="O9" t="e">
        <f ca="1">IF(F9&lt;&gt;"",RANK_AVG(F9,$A$6:$H$15,1),"")</f>
        <v>#NAME?</v>
      </c>
      <c r="P9" t="e">
        <f ca="1">IF(G9&lt;&gt;"",RANK_AVG(G9,$A$6:$H$15,1),"")</f>
        <v>#NAME?</v>
      </c>
      <c r="Q9" s="28" t="e">
        <f ca="1">IF(H9&lt;&gt;"",RANK_AVG(H9,$A$6:$H$15,1),"")</f>
        <v>#NAME?</v>
      </c>
      <c r="W9" t="s">
        <v>42</v>
      </c>
      <c r="X9" s="27" t="e">
        <f ca="1">T8</f>
        <v>#NAME?</v>
      </c>
      <c r="Y9" s="28" t="e">
        <f ca="1">U8</f>
        <v>#NAME?</v>
      </c>
    </row>
    <row r="10" spans="1:25" x14ac:dyDescent="0.35">
      <c r="A10" s="27">
        <v>87</v>
      </c>
      <c r="B10">
        <v>76</v>
      </c>
      <c r="C10">
        <v>90</v>
      </c>
      <c r="D10">
        <v>45</v>
      </c>
      <c r="E10" s="27">
        <v>69</v>
      </c>
      <c r="F10">
        <v>75</v>
      </c>
      <c r="G10">
        <v>90</v>
      </c>
      <c r="H10" s="28">
        <v>76</v>
      </c>
      <c r="J10" s="27" t="e">
        <f ca="1">IF(A10&lt;&gt;"",RANK_AVG(A10,$A$6:$H$15,1),"")</f>
        <v>#NAME?</v>
      </c>
      <c r="K10" t="e">
        <f ca="1">IF(B10&lt;&gt;"",RANK_AVG(B10,$A$6:$H$15,1),"")</f>
        <v>#NAME?</v>
      </c>
      <c r="L10" t="e">
        <f ca="1">IF(C10&lt;&gt;"",RANK_AVG(C10,$A$6:$H$15,1),"")</f>
        <v>#NAME?</v>
      </c>
      <c r="M10" t="e">
        <f ca="1">IF(D10&lt;&gt;"",RANK_AVG(D10,$A$6:$H$15,1),"")</f>
        <v>#NAME?</v>
      </c>
      <c r="N10" s="27" t="e">
        <f ca="1">IF(E10&lt;&gt;"",RANK_AVG(E10,$A$6:$H$15,1),"")</f>
        <v>#NAME?</v>
      </c>
      <c r="O10" t="e">
        <f ca="1">IF(F10&lt;&gt;"",RANK_AVG(F10,$A$6:$H$15,1),"")</f>
        <v>#NAME?</v>
      </c>
      <c r="P10" t="e">
        <f ca="1">IF(G10&lt;&gt;"",RANK_AVG(G10,$A$6:$H$15,1),"")</f>
        <v>#NAME?</v>
      </c>
      <c r="Q10" s="28" t="e">
        <f ca="1">IF(H10&lt;&gt;"",RANK_AVG(H10,$A$6:$H$15,1),"")</f>
        <v>#NAME?</v>
      </c>
      <c r="S10" t="s">
        <v>43</v>
      </c>
      <c r="T10" s="17">
        <v>0.05</v>
      </c>
      <c r="U10" s="18">
        <f>T10</f>
        <v>0.05</v>
      </c>
      <c r="W10" t="s">
        <v>59</v>
      </c>
      <c r="X10" s="27" t="e">
        <f ca="1">STANDARDIZE(X9,X7,X8)</f>
        <v>#NAME?</v>
      </c>
      <c r="Y10" s="28" t="e">
        <f ca="1">STANDARDIZE(Y9,Y7,Y8)</f>
        <v>#NAME?</v>
      </c>
    </row>
    <row r="11" spans="1:25" x14ac:dyDescent="0.35">
      <c r="A11" s="27">
        <v>61</v>
      </c>
      <c r="B11">
        <v>69</v>
      </c>
      <c r="C11">
        <v>87</v>
      </c>
      <c r="D11">
        <v>75</v>
      </c>
      <c r="E11" s="27">
        <v>62</v>
      </c>
      <c r="F11">
        <v>73</v>
      </c>
      <c r="G11">
        <v>55</v>
      </c>
      <c r="H11" s="28">
        <v>70</v>
      </c>
      <c r="J11" s="27" t="e">
        <f ca="1">IF(A11&lt;&gt;"",RANK_AVG(A11,$A$6:$H$15,1),"")</f>
        <v>#NAME?</v>
      </c>
      <c r="K11" t="e">
        <f ca="1">IF(B11&lt;&gt;"",RANK_AVG(B11,$A$6:$H$15,1),"")</f>
        <v>#NAME?</v>
      </c>
      <c r="L11" t="e">
        <f ca="1">IF(C11&lt;&gt;"",RANK_AVG(C11,$A$6:$H$15,1),"")</f>
        <v>#NAME?</v>
      </c>
      <c r="M11" t="e">
        <f ca="1">IF(D11&lt;&gt;"",RANK_AVG(D11,$A$6:$H$15,1),"")</f>
        <v>#NAME?</v>
      </c>
      <c r="N11" s="27" t="e">
        <f ca="1">IF(E11&lt;&gt;"",RANK_AVG(E11,$A$6:$H$15,1),"")</f>
        <v>#NAME?</v>
      </c>
      <c r="O11" t="e">
        <f ca="1">IF(F11&lt;&gt;"",RANK_AVG(F11,$A$6:$H$15,1),"")</f>
        <v>#NAME?</v>
      </c>
      <c r="P11" t="e">
        <f ca="1">IF(G11&lt;&gt;"",RANK_AVG(G11,$A$6:$H$15,1),"")</f>
        <v>#NAME?</v>
      </c>
      <c r="Q11" s="28" t="e">
        <f ca="1">IF(H11&lt;&gt;"",RANK_AVG(H11,$A$6:$H$15,1),"")</f>
        <v>#NAME?</v>
      </c>
      <c r="S11" t="s">
        <v>44</v>
      </c>
      <c r="T11" s="27">
        <v>2</v>
      </c>
      <c r="U11" s="28">
        <f>T11</f>
        <v>2</v>
      </c>
      <c r="W11" t="s">
        <v>60</v>
      </c>
      <c r="X11" s="19" t="e">
        <f ca="1">X10/SQRT(X6+Y6)</f>
        <v>#NAME?</v>
      </c>
      <c r="Y11" s="20" t="e">
        <f ca="1">Y10/SQRT(X6+Y6)</f>
        <v>#NAME?</v>
      </c>
    </row>
    <row r="12" spans="1:25" x14ac:dyDescent="0.35">
      <c r="A12" s="27">
        <v>94</v>
      </c>
      <c r="B12">
        <v>69</v>
      </c>
      <c r="C12">
        <v>95</v>
      </c>
      <c r="D12">
        <v>70</v>
      </c>
      <c r="E12" s="27">
        <v>67</v>
      </c>
      <c r="F12">
        <v>71</v>
      </c>
      <c r="G12">
        <v>69</v>
      </c>
      <c r="H12" s="28">
        <v>64</v>
      </c>
      <c r="J12" s="27" t="e">
        <f ca="1">IF(A12&lt;&gt;"",RANK_AVG(A12,$A$6:$H$15,1),"")</f>
        <v>#NAME?</v>
      </c>
      <c r="K12" t="e">
        <f ca="1">IF(B12&lt;&gt;"",RANK_AVG(B12,$A$6:$H$15,1),"")</f>
        <v>#NAME?</v>
      </c>
      <c r="L12" t="e">
        <f ca="1">IF(C12&lt;&gt;"",RANK_AVG(C12,$A$6:$H$15,1),"")</f>
        <v>#NAME?</v>
      </c>
      <c r="M12" t="e">
        <f ca="1">IF(D12&lt;&gt;"",RANK_AVG(D12,$A$6:$H$15,1),"")</f>
        <v>#NAME?</v>
      </c>
      <c r="N12" s="27" t="e">
        <f ca="1">IF(E12&lt;&gt;"",RANK_AVG(E12,$A$6:$H$15,1),"")</f>
        <v>#NAME?</v>
      </c>
      <c r="O12" t="e">
        <f ca="1">IF(F12&lt;&gt;"",RANK_AVG(F12,$A$6:$H$15,1),"")</f>
        <v>#NAME?</v>
      </c>
      <c r="P12" t="e">
        <f ca="1">IF(G12&lt;&gt;"",RANK_AVG(G12,$A$6:$H$15,1),"")</f>
        <v>#NAME?</v>
      </c>
      <c r="Q12" s="28" t="e">
        <f ca="1">IF(H12&lt;&gt;"",RANK_AVG(H12,$A$6:$H$15,1),"")</f>
        <v>#NAME?</v>
      </c>
      <c r="S12" t="s">
        <v>45</v>
      </c>
      <c r="T12" s="27" t="str">
        <f>IF(T6&lt;=U6,T8,"")</f>
        <v/>
      </c>
      <c r="U12" s="28" t="e">
        <f ca="1">IF(U6&lt;T6,U8,"")</f>
        <v>#NAME?</v>
      </c>
    </row>
    <row r="13" spans="1:25" x14ac:dyDescent="0.35">
      <c r="A13" s="27">
        <v>98</v>
      </c>
      <c r="B13">
        <v>61</v>
      </c>
      <c r="C13">
        <v>66</v>
      </c>
      <c r="D13">
        <v>91</v>
      </c>
      <c r="E13" s="27">
        <v>62</v>
      </c>
      <c r="F13">
        <v>78</v>
      </c>
      <c r="G13">
        <v>91</v>
      </c>
      <c r="H13" s="28">
        <v>64</v>
      </c>
      <c r="J13" s="27" t="e">
        <f ca="1">IF(A13&lt;&gt;"",RANK_AVG(A13,$A$6:$H$15,1),"")</f>
        <v>#NAME?</v>
      </c>
      <c r="K13" t="e">
        <f ca="1">IF(B13&lt;&gt;"",RANK_AVG(B13,$A$6:$H$15,1),"")</f>
        <v>#NAME?</v>
      </c>
      <c r="L13" t="e">
        <f ca="1">IF(C13&lt;&gt;"",RANK_AVG(C13,$A$6:$H$15,1),"")</f>
        <v>#NAME?</v>
      </c>
      <c r="M13" t="e">
        <f ca="1">IF(D13&lt;&gt;"",RANK_AVG(D13,$A$6:$H$15,1),"")</f>
        <v>#NAME?</v>
      </c>
      <c r="N13" s="27" t="e">
        <f ca="1">IF(E13&lt;&gt;"",RANK_AVG(E13,$A$6:$H$15,1),"")</f>
        <v>#NAME?</v>
      </c>
      <c r="O13" t="e">
        <f ca="1">IF(F13&lt;&gt;"",RANK_AVG(F13,$A$6:$H$15,1),"")</f>
        <v>#NAME?</v>
      </c>
      <c r="P13" t="e">
        <f ca="1">IF(G13&lt;&gt;"",RANK_AVG(G13,$A$6:$H$15,1),"")</f>
        <v>#NAME?</v>
      </c>
      <c r="Q13" s="28" t="e">
        <f ca="1">IF(H13&lt;&gt;"",RANK_AVG(H13,$A$6:$H$15,1),"")</f>
        <v>#NAME?</v>
      </c>
      <c r="S13" t="s">
        <v>48</v>
      </c>
      <c r="T13" s="27" t="e">
        <f ca="1">IF(T12="",U6*(T6+U6+1)-U12,"")</f>
        <v>#NAME?</v>
      </c>
      <c r="U13" s="28" t="e">
        <f ca="1">IF(U12="",T6*(T6+U6+1)-T12,"")</f>
        <v>#NAME?</v>
      </c>
    </row>
    <row r="14" spans="1:25" x14ac:dyDescent="0.35">
      <c r="A14" s="27">
        <v>81</v>
      </c>
      <c r="B14">
        <v>72</v>
      </c>
      <c r="C14">
        <v>72</v>
      </c>
      <c r="D14">
        <v>73</v>
      </c>
      <c r="E14" s="27">
        <v>71</v>
      </c>
      <c r="F14">
        <v>80</v>
      </c>
      <c r="G14">
        <v>30</v>
      </c>
      <c r="H14" s="28"/>
      <c r="J14" s="27" t="e">
        <f ca="1">IF(A14&lt;&gt;"",RANK_AVG(A14,$A$6:$H$15,1),"")</f>
        <v>#NAME?</v>
      </c>
      <c r="K14" t="e">
        <f ca="1">IF(B14&lt;&gt;"",RANK_AVG(B14,$A$6:$H$15,1),"")</f>
        <v>#NAME?</v>
      </c>
      <c r="L14" t="e">
        <f ca="1">IF(C14&lt;&gt;"",RANK_AVG(C14,$A$6:$H$15,1),"")</f>
        <v>#NAME?</v>
      </c>
      <c r="M14" t="e">
        <f ca="1">IF(D14&lt;&gt;"",RANK_AVG(D14,$A$6:$H$15,1),"")</f>
        <v>#NAME?</v>
      </c>
      <c r="N14" s="27" t="e">
        <f ca="1">IF(E14&lt;&gt;"",RANK_AVG(E14,$A$6:$H$15,1),"")</f>
        <v>#NAME?</v>
      </c>
      <c r="O14" t="e">
        <f ca="1">IF(F14&lt;&gt;"",RANK_AVG(F14,$A$6:$H$15,1),"")</f>
        <v>#NAME?</v>
      </c>
      <c r="P14" t="e">
        <f ca="1">IF(G14&lt;&gt;"",RANK_AVG(G14,$A$6:$H$15,1),"")</f>
        <v>#NAME?</v>
      </c>
      <c r="Q14" s="28" t="str">
        <f>IF(H14&lt;&gt;"",RANK_AVG(H14,$A$6:$H$15,1),"")</f>
        <v/>
      </c>
      <c r="S14" t="s">
        <v>57</v>
      </c>
      <c r="T14" s="27">
        <f>T6*(T6+U6+1)/2</f>
        <v>1580</v>
      </c>
      <c r="U14" s="28">
        <f>U6*(T6+U6+1)/2</f>
        <v>1501</v>
      </c>
      <c r="W14" t="s">
        <v>61</v>
      </c>
    </row>
    <row r="15" spans="1:25" x14ac:dyDescent="0.35">
      <c r="A15" s="19">
        <v>70</v>
      </c>
      <c r="B15" s="6">
        <v>77</v>
      </c>
      <c r="C15" s="6">
        <v>84</v>
      </c>
      <c r="D15" s="6">
        <v>67</v>
      </c>
      <c r="E15" s="19">
        <v>70</v>
      </c>
      <c r="F15" s="6">
        <v>45</v>
      </c>
      <c r="G15" s="6">
        <v>71</v>
      </c>
      <c r="H15" s="20"/>
      <c r="J15" s="19" t="e">
        <f ca="1">IF(A15&lt;&gt;"",RANK_AVG(A15,$A$6:$H$15,1),"")</f>
        <v>#NAME?</v>
      </c>
      <c r="K15" s="6" t="e">
        <f ca="1">IF(B15&lt;&gt;"",RANK_AVG(B15,$A$6:$H$15,1),"")</f>
        <v>#NAME?</v>
      </c>
      <c r="L15" s="6" t="e">
        <f ca="1">IF(C15&lt;&gt;"",RANK_AVG(C15,$A$6:$H$15,1),"")</f>
        <v>#NAME?</v>
      </c>
      <c r="M15" s="6" t="e">
        <f ca="1">IF(D15&lt;&gt;"",RANK_AVG(D15,$A$6:$H$15,1),"")</f>
        <v>#NAME?</v>
      </c>
      <c r="N15" s="19" t="e">
        <f ca="1">IF(E15&lt;&gt;"",RANK_AVG(E15,$A$6:$H$15,1),"")</f>
        <v>#NAME?</v>
      </c>
      <c r="O15" s="6" t="e">
        <f ca="1">IF(F15&lt;&gt;"",RANK_AVG(F15,$A$6:$H$15,1),"")</f>
        <v>#NAME?</v>
      </c>
      <c r="P15" s="6" t="e">
        <f ca="1">IF(G15&lt;&gt;"",RANK_AVG(G15,$A$6:$H$15,1),"")</f>
        <v>#NAME?</v>
      </c>
      <c r="Q15" s="20" t="str">
        <f>IF(H15&lt;&gt;"",RANK_AVG(H15,$A$6:$H$15,1),"")</f>
        <v/>
      </c>
      <c r="S15" t="s">
        <v>62</v>
      </c>
      <c r="T15" s="29">
        <f>T14*U6/6</f>
        <v>10006.666666666666</v>
      </c>
      <c r="U15" s="28">
        <f>U14*T6/6</f>
        <v>10006.666666666666</v>
      </c>
    </row>
    <row r="16" spans="1:25" x14ac:dyDescent="0.35">
      <c r="S16" t="s">
        <v>58</v>
      </c>
      <c r="T16" s="27">
        <f>SQRT(T15)</f>
        <v>100.03332777962885</v>
      </c>
      <c r="U16" s="28">
        <f>SQRT(U15)</f>
        <v>100.03332777962885</v>
      </c>
      <c r="W16" t="s">
        <v>63</v>
      </c>
      <c r="X16" s="17" t="e">
        <f ca="1">WILCOXON(A6:H15,4)</f>
        <v>#NAME?</v>
      </c>
      <c r="Y16" s="18" t="e">
        <f ca="1">WILCOXON(A6:D15,E6:H15)</f>
        <v>#NAME?</v>
      </c>
    </row>
    <row r="17" spans="19:25" x14ac:dyDescent="0.35">
      <c r="S17" t="s">
        <v>24</v>
      </c>
      <c r="T17" s="27" t="e">
        <f ca="1">2*(1-NORMDIST(T8,T14,T16,TRUE))</f>
        <v>#NAME?</v>
      </c>
      <c r="U17" s="28" t="e">
        <f ca="1">2*NORMDIST(U8,U14,U16,TRUE)</f>
        <v>#NAME?</v>
      </c>
      <c r="W17" t="s">
        <v>64</v>
      </c>
      <c r="X17" s="27" t="e">
        <f ca="1">WTEST(A6:H15,4)</f>
        <v>#NAME?</v>
      </c>
      <c r="Y17" s="28" t="e">
        <f ca="1">WTEST(A6:D15,E6:H15)</f>
        <v>#NAME?</v>
      </c>
    </row>
    <row r="18" spans="19:25" x14ac:dyDescent="0.35">
      <c r="S18" t="s">
        <v>28</v>
      </c>
      <c r="T18" s="30" t="e">
        <f ca="1">IF(T17&lt;T10,"yes","no")</f>
        <v>#NAME?</v>
      </c>
      <c r="U18" s="31" t="e">
        <f ca="1">IF(U17&lt;U10,"yes","no")</f>
        <v>#NAME?</v>
      </c>
      <c r="W18" t="s">
        <v>65</v>
      </c>
      <c r="X18" s="19" t="e">
        <f ca="1">WTEST(A6:H15,4,2)</f>
        <v>#NAME?</v>
      </c>
      <c r="Y18" s="20" t="e">
        <f ca="1">WTEST(A6:D15,E6:H15,2)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Wilcoxon 1</vt:lpstr>
      <vt:lpstr>Wilcoxon 2</vt:lpstr>
      <vt:lpstr>Wilcoxon 3</vt:lpstr>
      <vt:lpstr>Wilcoxon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2023-09-24T15:49:20Z</dcterms:created>
  <dcterms:modified xsi:type="dcterms:W3CDTF">2023-09-24T15:52:57Z</dcterms:modified>
</cp:coreProperties>
</file>