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00FA5093-5724-49C8-9870-8A2D5A832C16}" xr6:coauthVersionLast="47" xr6:coauthVersionMax="47" xr10:uidLastSave="{00000000-0000-0000-0000-000000000000}"/>
  <bookViews>
    <workbookView xWindow="-110" yWindow="-110" windowWidth="19420" windowHeight="10300" xr2:uid="{279ACDAD-7F41-44B7-8422-C7F657D126F7}"/>
  </bookViews>
  <sheets>
    <sheet name="Title" sheetId="4" r:id="rId1"/>
    <sheet name="Normal" sheetId="1" r:id="rId2"/>
    <sheet name="RS" sheetId="2" r:id="rId3"/>
    <sheet name="Gamma" sheetId="3" r:id="rId4"/>
  </sheets>
  <externalReferences>
    <externalReference r:id="rId5"/>
  </externalReferences>
  <definedNames>
    <definedName name="DataRange">#REF!</definedName>
    <definedName name="DataRang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3" l="1"/>
  <c r="K11" i="3"/>
  <c r="M10" i="3"/>
  <c r="K10" i="3"/>
  <c r="M9" i="3"/>
  <c r="K9" i="3"/>
  <c r="H9" i="3"/>
  <c r="E11" i="3"/>
  <c r="E9" i="3" a="1"/>
  <c r="E9" i="3" s="1"/>
  <c r="O9" i="3"/>
  <c r="O8" i="3"/>
  <c r="P7" i="3"/>
  <c r="O7" i="3"/>
  <c r="O7" i="3" a="1"/>
  <c r="P9" i="3" s="1"/>
  <c r="H4" i="3"/>
  <c r="E4" i="3"/>
  <c r="E4" i="3" a="1"/>
  <c r="F6" i="3" s="1"/>
  <c r="R3" i="3" a="1"/>
  <c r="R4" i="3" s="1"/>
  <c r="R12" i="2" a="1"/>
  <c r="S12" i="2" s="1"/>
  <c r="O12" i="2" a="1"/>
  <c r="O12" i="2" s="1"/>
  <c r="H11" i="2"/>
  <c r="F11" i="2"/>
  <c r="H10" i="2"/>
  <c r="F10" i="2"/>
  <c r="F9" i="2"/>
  <c r="P10" i="2"/>
  <c r="P9" i="2"/>
  <c r="O9" i="2"/>
  <c r="P8" i="2"/>
  <c r="O8" i="2" a="1"/>
  <c r="O8" i="2" s="1"/>
  <c r="H6" i="2"/>
  <c r="M34" i="1" a="1"/>
  <c r="M34" i="1" s="1"/>
  <c r="I34" i="1"/>
  <c r="G34" i="1"/>
  <c r="I33" i="1"/>
  <c r="G33" i="1"/>
  <c r="I32" i="1"/>
  <c r="G32" i="1"/>
  <c r="I28" i="1"/>
  <c r="F28" i="1" a="1"/>
  <c r="F29" i="1" s="1"/>
  <c r="L22" i="1"/>
  <c r="L21" i="1"/>
  <c r="I20" i="1"/>
  <c r="I14" i="1"/>
  <c r="I13" i="1"/>
  <c r="I12" i="1"/>
  <c r="I10" i="1"/>
  <c r="R9" i="1" a="1"/>
  <c r="R18" i="1" s="1"/>
  <c r="I9" i="1"/>
  <c r="I8" i="1"/>
  <c r="I7" i="1"/>
  <c r="O6" i="1"/>
  <c r="O5" i="1"/>
  <c r="I5" i="1"/>
  <c r="I4" i="1"/>
  <c r="I3" i="1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C18" i="2"/>
  <c r="C17" i="2"/>
  <c r="C16" i="2"/>
  <c r="C15" i="2"/>
  <c r="C14" i="2"/>
  <c r="C13" i="2"/>
  <c r="C12" i="2"/>
  <c r="C11" i="2"/>
  <c r="J4" i="2" s="1"/>
  <c r="C10" i="2"/>
  <c r="C9" i="2"/>
  <c r="C8" i="2"/>
  <c r="C7" i="2"/>
  <c r="F6" i="2"/>
  <c r="C6" i="2"/>
  <c r="C5" i="2"/>
  <c r="B5" i="2"/>
  <c r="B6" i="2" s="1"/>
  <c r="C4" i="2"/>
  <c r="L20" i="1"/>
  <c r="G20" i="1"/>
  <c r="L19" i="1"/>
  <c r="L18" i="1"/>
  <c r="L17" i="1"/>
  <c r="C17" i="1"/>
  <c r="L16" i="1"/>
  <c r="C16" i="1"/>
  <c r="L15" i="1"/>
  <c r="C15" i="1"/>
  <c r="L14" i="1"/>
  <c r="L13" i="1" s="1"/>
  <c r="C14" i="1"/>
  <c r="C13" i="1"/>
  <c r="L12" i="1"/>
  <c r="Q11" i="1"/>
  <c r="Q12" i="1" s="1"/>
  <c r="L11" i="1"/>
  <c r="C11" i="1"/>
  <c r="Q10" i="1"/>
  <c r="L10" i="1"/>
  <c r="L9" i="1"/>
  <c r="L8" i="1"/>
  <c r="C8" i="1"/>
  <c r="L7" i="1"/>
  <c r="C7" i="1"/>
  <c r="R6" i="1"/>
  <c r="O8" i="1"/>
  <c r="L6" i="1"/>
  <c r="R5" i="1"/>
  <c r="L5" i="1"/>
  <c r="G5" i="1"/>
  <c r="G26" i="1" s="1"/>
  <c r="B5" i="1"/>
  <c r="R4" i="1"/>
  <c r="S4" i="1" s="1"/>
  <c r="G4" i="1"/>
  <c r="G3" i="1"/>
  <c r="C18" i="1" s="1"/>
  <c r="M35" i="1" l="1"/>
  <c r="F4" i="3"/>
  <c r="F11" i="3"/>
  <c r="N35" i="1"/>
  <c r="O10" i="2"/>
  <c r="P14" i="2"/>
  <c r="E5" i="3"/>
  <c r="P8" i="3"/>
  <c r="R23" i="1"/>
  <c r="M36" i="1"/>
  <c r="F5" i="3"/>
  <c r="R9" i="1"/>
  <c r="N36" i="1"/>
  <c r="R12" i="2"/>
  <c r="E6" i="3"/>
  <c r="R15" i="1"/>
  <c r="T15" i="1" s="1"/>
  <c r="R13" i="2"/>
  <c r="F9" i="3"/>
  <c r="R17" i="1"/>
  <c r="E10" i="3"/>
  <c r="F10" i="3"/>
  <c r="N34" i="1"/>
  <c r="S3" i="3"/>
  <c r="R11" i="1"/>
  <c r="T11" i="1" s="1"/>
  <c r="P12" i="2"/>
  <c r="R12" i="1"/>
  <c r="R20" i="1"/>
  <c r="F30" i="1"/>
  <c r="O13" i="2"/>
  <c r="S13" i="2"/>
  <c r="R5" i="3"/>
  <c r="G29" i="1"/>
  <c r="S4" i="3"/>
  <c r="R13" i="1"/>
  <c r="R21" i="1"/>
  <c r="G30" i="1"/>
  <c r="P13" i="2"/>
  <c r="R14" i="2"/>
  <c r="S5" i="3"/>
  <c r="R19" i="1"/>
  <c r="T19" i="1" s="1"/>
  <c r="R14" i="1"/>
  <c r="T14" i="1" s="1"/>
  <c r="R22" i="1"/>
  <c r="O14" i="2"/>
  <c r="S14" i="2"/>
  <c r="R16" i="1"/>
  <c r="F28" i="1"/>
  <c r="R3" i="3"/>
  <c r="G28" i="1"/>
  <c r="R10" i="1"/>
  <c r="T10" i="1" s="1"/>
  <c r="T9" i="1"/>
  <c r="T23" i="1"/>
  <c r="T22" i="1"/>
  <c r="T13" i="1"/>
  <c r="T12" i="1"/>
  <c r="T20" i="1"/>
  <c r="T21" i="1"/>
  <c r="T17" i="1"/>
  <c r="T18" i="1"/>
  <c r="S10" i="1"/>
  <c r="S9" i="1"/>
  <c r="J6" i="2"/>
  <c r="B7" i="2"/>
  <c r="Q13" i="1"/>
  <c r="S12" i="1"/>
  <c r="B6" i="1"/>
  <c r="C5" i="1"/>
  <c r="C6" i="1"/>
  <c r="T16" i="1"/>
  <c r="S11" i="1"/>
  <c r="J5" i="2"/>
  <c r="C4" i="1"/>
  <c r="D4" i="1" s="1"/>
  <c r="C9" i="1"/>
  <c r="C10" i="1"/>
  <c r="C12" i="1"/>
  <c r="Q14" i="1" l="1"/>
  <c r="S13" i="1"/>
  <c r="D5" i="1"/>
  <c r="D6" i="1"/>
  <c r="B7" i="1"/>
  <c r="B8" i="2"/>
  <c r="J7" i="2"/>
  <c r="C4" i="3"/>
  <c r="C17" i="3"/>
  <c r="C13" i="3"/>
  <c r="C8" i="3"/>
  <c r="C11" i="3"/>
  <c r="C7" i="3"/>
  <c r="C16" i="3"/>
  <c r="C12" i="3"/>
  <c r="C10" i="3"/>
  <c r="C14" i="3"/>
  <c r="C6" i="3"/>
  <c r="C15" i="3"/>
  <c r="C18" i="3"/>
  <c r="C9" i="3"/>
  <c r="C5" i="3"/>
  <c r="B8" i="1" l="1"/>
  <c r="D7" i="1"/>
  <c r="B9" i="2"/>
  <c r="J8" i="2"/>
  <c r="S14" i="1"/>
  <c r="Q15" i="1"/>
  <c r="S15" i="1" l="1"/>
  <c r="Q16" i="1"/>
  <c r="B10" i="2"/>
  <c r="J9" i="2"/>
  <c r="B9" i="1"/>
  <c r="D8" i="1"/>
  <c r="D9" i="1" l="1"/>
  <c r="B10" i="1"/>
  <c r="J10" i="2"/>
  <c r="B11" i="2"/>
  <c r="S16" i="1"/>
  <c r="Q17" i="1"/>
  <c r="Q18" i="1" l="1"/>
  <c r="S17" i="1"/>
  <c r="B12" i="2"/>
  <c r="J11" i="2"/>
  <c r="D10" i="1"/>
  <c r="B11" i="1"/>
  <c r="B12" i="1" l="1"/>
  <c r="D11" i="1"/>
  <c r="J12" i="2"/>
  <c r="B13" i="2"/>
  <c r="Q19" i="1"/>
  <c r="S18" i="1"/>
  <c r="S19" i="1" l="1"/>
  <c r="Q20" i="1"/>
  <c r="J13" i="2"/>
  <c r="B14" i="2"/>
  <c r="D12" i="1"/>
  <c r="B13" i="1"/>
  <c r="B14" i="1" l="1"/>
  <c r="D13" i="1"/>
  <c r="Q21" i="1"/>
  <c r="S20" i="1"/>
  <c r="B15" i="2"/>
  <c r="J14" i="2"/>
  <c r="B16" i="2" l="1"/>
  <c r="J15" i="2"/>
  <c r="Q22" i="1"/>
  <c r="S21" i="1"/>
  <c r="B15" i="1"/>
  <c r="D14" i="1"/>
  <c r="B16" i="1" l="1"/>
  <c r="D15" i="1"/>
  <c r="Q23" i="1"/>
  <c r="S23" i="1" s="1"/>
  <c r="S22" i="1"/>
  <c r="B17" i="2"/>
  <c r="J16" i="2"/>
  <c r="B18" i="2" l="1"/>
  <c r="J17" i="2"/>
  <c r="B17" i="1"/>
  <c r="D16" i="1"/>
  <c r="B18" i="1" l="1"/>
  <c r="D17" i="1"/>
  <c r="J18" i="2"/>
  <c r="M9" i="2"/>
  <c r="D18" i="1" l="1"/>
  <c r="G12" i="1"/>
  <c r="G13" i="1" s="1"/>
  <c r="G10" i="1" l="1"/>
  <c r="G8" i="1"/>
  <c r="G7" i="1"/>
  <c r="G9" i="1"/>
  <c r="G14" i="1"/>
</calcChain>
</file>

<file path=xl/sharedStrings.xml><?xml version="1.0" encoding="utf-8"?>
<sst xmlns="http://schemas.openxmlformats.org/spreadsheetml/2006/main" count="105" uniqueCount="66">
  <si>
    <t>Anderson-Darling Test Normality</t>
  </si>
  <si>
    <t>Descriptive Statistics</t>
  </si>
  <si>
    <t>Shapiro-Wilk Test</t>
  </si>
  <si>
    <t>QQ Plot - Group 1</t>
  </si>
  <si>
    <t>x</t>
  </si>
  <si>
    <t>i</t>
  </si>
  <si>
    <t>F(x)</t>
  </si>
  <si>
    <t>F(x*)</t>
  </si>
  <si>
    <t>mean</t>
  </si>
  <si>
    <t>stdev</t>
  </si>
  <si>
    <t>Group 1</t>
  </si>
  <si>
    <t>Count</t>
  </si>
  <si>
    <t>count</t>
  </si>
  <si>
    <t>Mean</t>
  </si>
  <si>
    <t>W</t>
  </si>
  <si>
    <t>Standard Error</t>
  </si>
  <si>
    <t>p-value</t>
  </si>
  <si>
    <t>Std Dev</t>
  </si>
  <si>
    <t>Median</t>
  </si>
  <si>
    <t>alpha</t>
  </si>
  <si>
    <t>Mode</t>
  </si>
  <si>
    <t>normal</t>
  </si>
  <si>
    <t>Interval</t>
  </si>
  <si>
    <t>Data</t>
  </si>
  <si>
    <t>Std Norm</t>
  </si>
  <si>
    <t>Std Data</t>
  </si>
  <si>
    <t>Standard Deviation</t>
  </si>
  <si>
    <r>
      <rPr>
        <sz val="11"/>
        <color theme="1"/>
        <rFont val="Calibri"/>
        <family val="2"/>
      </rPr>
      <t>≥</t>
    </r>
    <r>
      <rPr>
        <sz val="11"/>
        <color theme="1"/>
        <rFont val="Aptos Narrow"/>
        <family val="2"/>
        <scheme val="minor"/>
      </rPr>
      <t>.6</t>
    </r>
  </si>
  <si>
    <t>Sample Variance</t>
  </si>
  <si>
    <t>Kurtosis</t>
  </si>
  <si>
    <t>A</t>
  </si>
  <si>
    <t>Skewness</t>
  </si>
  <si>
    <t>AD</t>
  </si>
  <si>
    <t>Range</t>
  </si>
  <si>
    <t>Maximum</t>
  </si>
  <si>
    <t>Minimum</t>
  </si>
  <si>
    <t>a</t>
  </si>
  <si>
    <t>Sum</t>
  </si>
  <si>
    <t>b</t>
  </si>
  <si>
    <t>d</t>
  </si>
  <si>
    <t>Geometric Mean</t>
  </si>
  <si>
    <t>Harmonic Mean</t>
  </si>
  <si>
    <t>crit (.05)</t>
  </si>
  <si>
    <t>AAD</t>
  </si>
  <si>
    <t>MAD</t>
  </si>
  <si>
    <t>IQR</t>
  </si>
  <si>
    <t>crit (.025)</t>
  </si>
  <si>
    <t>Anderson-Darling Test</t>
  </si>
  <si>
    <t>Alpha</t>
  </si>
  <si>
    <t>Distrib</t>
  </si>
  <si>
    <t>Normal</t>
  </si>
  <si>
    <t>std dev</t>
  </si>
  <si>
    <t>AD stat</t>
  </si>
  <si>
    <t>Method</t>
  </si>
  <si>
    <t>Moments</t>
  </si>
  <si>
    <t>crit</t>
  </si>
  <si>
    <t>=ANDERSON(C4:C18)</t>
  </si>
  <si>
    <t>AD Stat</t>
  </si>
  <si>
    <t>Explicit</t>
  </si>
  <si>
    <t>crit value</t>
  </si>
  <si>
    <t>Anderson-Darling Test (Gamma)</t>
  </si>
  <si>
    <t>Gamma</t>
  </si>
  <si>
    <t>Real Statistics Using Excel</t>
  </si>
  <si>
    <t>Updated</t>
  </si>
  <si>
    <t>Copyright © 2013 - 2023 Charles Zaiontz</t>
  </si>
  <si>
    <t>One-sample Anderson-Darling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</si>
</sst>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444444"/>
      <name val="Arial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0" fillId="0" borderId="5" xfId="0" applyBorder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5" fontId="0" fillId="0" borderId="3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0" xfId="0" quotePrefix="1"/>
    <xf numFmtId="0" fontId="0" fillId="0" borderId="10" xfId="0" applyBorder="1"/>
    <xf numFmtId="0" fontId="0" fillId="0" borderId="3" xfId="0" applyBorder="1" applyAlignment="1">
      <alignment horizontal="right"/>
    </xf>
    <xf numFmtId="15" fontId="0" fillId="0" borderId="0" xfId="0" applyNumberForma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 - Group 1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Normal!$R$9:$R$23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Normal!$S$9:$S$23</c:f>
              <c:numCache>
                <c:formatCode>General</c:formatCode>
                <c:ptCount val="15"/>
                <c:pt idx="0">
                  <c:v>-1.8339146358159142</c:v>
                </c:pt>
                <c:pt idx="1">
                  <c:v>-1.2815515655446006</c:v>
                </c:pt>
                <c:pt idx="2">
                  <c:v>-0.96742156610170071</c:v>
                </c:pt>
                <c:pt idx="3">
                  <c:v>-0.72791329088164469</c:v>
                </c:pt>
                <c:pt idx="4">
                  <c:v>-0.52440051270804089</c:v>
                </c:pt>
                <c:pt idx="5">
                  <c:v>-0.34069482708779553</c:v>
                </c:pt>
                <c:pt idx="6">
                  <c:v>-0.16789400478810546</c:v>
                </c:pt>
                <c:pt idx="7">
                  <c:v>0</c:v>
                </c:pt>
                <c:pt idx="8">
                  <c:v>0.16789400478810546</c:v>
                </c:pt>
                <c:pt idx="9">
                  <c:v>0.34069482708779542</c:v>
                </c:pt>
                <c:pt idx="10">
                  <c:v>0.52440051270804078</c:v>
                </c:pt>
                <c:pt idx="11">
                  <c:v>0.72791329088164458</c:v>
                </c:pt>
                <c:pt idx="12">
                  <c:v>0.96742156610170071</c:v>
                </c:pt>
                <c:pt idx="13">
                  <c:v>1.2815515655446006</c:v>
                </c:pt>
                <c:pt idx="14">
                  <c:v>1.8339146358159142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62-4D8B-9EB1-C3891C374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235976"/>
        <c:axId val="777234016"/>
      </c:scatterChart>
      <c:valAx>
        <c:axId val="777235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77234016"/>
        <c:crosses val="autoZero"/>
        <c:crossBetween val="midCat"/>
      </c:valAx>
      <c:valAx>
        <c:axId val="777234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77235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361950</xdr:colOff>
      <xdr:row>1</xdr:row>
      <xdr:rowOff>61912</xdr:rowOff>
    </xdr:from>
    <xdr:to>
      <xdr:col>28</xdr:col>
      <xdr:colOff>57150</xdr:colOff>
      <xdr:row>15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4D72DB-861F-48F4-8FDD-78757BD3F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Goodness%20of%20Fit%2026%20April%202022.xlsx" TargetMode="External"/><Relationship Id="rId1" Type="http://schemas.openxmlformats.org/officeDocument/2006/relationships/externalLinkPath" Target="/Users/user/Documents/A%20Real%20Statistics%202020/Examples/Real%20Statistics%20Examples%20Goodness%20of%20Fit%2026%20Ap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Norm Histogram"/>
      <sheetName val="Norm QQ Plot 1"/>
      <sheetName val="Norm QQ Plot 2"/>
      <sheetName val="Norm Box Plot"/>
      <sheetName val="Log Trans"/>
      <sheetName val="Norm Chi-sq 1"/>
      <sheetName val="Norm Chi-sq 2"/>
      <sheetName val="KS A"/>
      <sheetName val="KS B"/>
      <sheetName val="Lil"/>
      <sheetName val="Lil 1"/>
      <sheetName val="SW 1"/>
      <sheetName val="SW 2"/>
      <sheetName val="SW 3"/>
      <sheetName val="SW 4"/>
      <sheetName val="DAgost"/>
      <sheetName val="KS 1"/>
      <sheetName val="KS 2"/>
      <sheetName val="KS 3"/>
      <sheetName val="AD 1"/>
      <sheetName val="AD 2"/>
      <sheetName val="AD 3"/>
      <sheetName val="AD2 1"/>
      <sheetName val="AD2 2"/>
      <sheetName val="AD2 2a"/>
      <sheetName val="GOF"/>
      <sheetName val="KS Table"/>
      <sheetName val="KS Table 1"/>
      <sheetName val="KS2 Table"/>
      <sheetName val="Lill Table"/>
      <sheetName val="Lill Table 1"/>
      <sheetName val="SW Table"/>
      <sheetName val="SW Table Formatted"/>
      <sheetName val="AD Table"/>
      <sheetName val="AD2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R9">
            <v>1.2</v>
          </cell>
          <cell r="S9">
            <v>-1.8339146358159142</v>
          </cell>
        </row>
        <row r="10">
          <cell r="R10">
            <v>1.6</v>
          </cell>
          <cell r="S10">
            <v>-1.2815515655446006</v>
          </cell>
        </row>
        <row r="11">
          <cell r="R11">
            <v>1.7</v>
          </cell>
          <cell r="S11">
            <v>-0.96742156610170071</v>
          </cell>
        </row>
        <row r="12">
          <cell r="R12">
            <v>1.8</v>
          </cell>
          <cell r="S12">
            <v>-0.72791329088164469</v>
          </cell>
        </row>
        <row r="13">
          <cell r="R13">
            <v>1.9</v>
          </cell>
          <cell r="S13">
            <v>-0.52440051270804089</v>
          </cell>
        </row>
        <row r="14">
          <cell r="R14">
            <v>2</v>
          </cell>
          <cell r="S14">
            <v>-0.34069482708779553</v>
          </cell>
        </row>
        <row r="15">
          <cell r="R15">
            <v>2.2000000000000002</v>
          </cell>
          <cell r="S15">
            <v>-0.16789400478810546</v>
          </cell>
        </row>
        <row r="16">
          <cell r="R16">
            <v>2.6</v>
          </cell>
          <cell r="S16">
            <v>0</v>
          </cell>
        </row>
        <row r="17">
          <cell r="R17">
            <v>3</v>
          </cell>
          <cell r="S17">
            <v>0.16789400478810546</v>
          </cell>
        </row>
        <row r="18">
          <cell r="R18">
            <v>3.5</v>
          </cell>
          <cell r="S18">
            <v>0.34069482708779542</v>
          </cell>
        </row>
        <row r="19">
          <cell r="R19">
            <v>4</v>
          </cell>
          <cell r="S19">
            <v>0.52440051270804078</v>
          </cell>
        </row>
        <row r="20">
          <cell r="R20">
            <v>4.8</v>
          </cell>
          <cell r="S20">
            <v>0.72791329088164458</v>
          </cell>
        </row>
        <row r="21">
          <cell r="R21">
            <v>5.6</v>
          </cell>
          <cell r="S21">
            <v>0.96742156610170071</v>
          </cell>
        </row>
        <row r="22">
          <cell r="R22">
            <v>6.6</v>
          </cell>
          <cell r="S22">
            <v>1.2815515655446006</v>
          </cell>
        </row>
        <row r="23">
          <cell r="R23">
            <v>7.6</v>
          </cell>
          <cell r="S23">
            <v>1.8339146358159142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B4ADF-5A3B-4759-9189-8809EFBB0220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62</v>
      </c>
    </row>
    <row r="2" spans="1:2" x14ac:dyDescent="0.35">
      <c r="A2" t="s">
        <v>65</v>
      </c>
    </row>
    <row r="4" spans="1:2" x14ac:dyDescent="0.35">
      <c r="A4" t="s">
        <v>63</v>
      </c>
      <c r="B4" s="30">
        <v>45191</v>
      </c>
    </row>
    <row r="6" spans="1:2" x14ac:dyDescent="0.35">
      <c r="A6" s="31" t="s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CCD4-D247-4A64-BA94-7C70614D4752}">
  <sheetPr codeName="Sheet39"/>
  <dimension ref="A1:T36"/>
  <sheetViews>
    <sheetView workbookViewId="0"/>
  </sheetViews>
  <sheetFormatPr defaultRowHeight="14.5" x14ac:dyDescent="0.35"/>
  <cols>
    <col min="1" max="1" width="6.81640625" style="3" customWidth="1"/>
    <col min="2" max="2" width="5.26953125" style="2" customWidth="1"/>
    <col min="5" max="5" width="3.7265625" customWidth="1"/>
    <col min="8" max="8" width="3.54296875" customWidth="1"/>
    <col min="9" max="9" width="55.453125" customWidth="1"/>
    <col min="11" max="11" width="18.453125" customWidth="1"/>
  </cols>
  <sheetData>
    <row r="1" spans="1:20" x14ac:dyDescent="0.35">
      <c r="A1" s="1" t="s">
        <v>0</v>
      </c>
    </row>
    <row r="2" spans="1:20" x14ac:dyDescent="0.35">
      <c r="K2" t="s">
        <v>1</v>
      </c>
      <c r="N2" t="s">
        <v>2</v>
      </c>
      <c r="Q2" t="s">
        <v>3</v>
      </c>
    </row>
    <row r="3" spans="1:20" x14ac:dyDescent="0.35">
      <c r="A3" s="4" t="s">
        <v>4</v>
      </c>
      <c r="B3" s="5" t="s">
        <v>5</v>
      </c>
      <c r="C3" s="5" t="s">
        <v>6</v>
      </c>
      <c r="D3" s="5" t="s">
        <v>7</v>
      </c>
      <c r="F3" t="s">
        <v>8</v>
      </c>
      <c r="G3" s="6">
        <f>AVERAGE(A4:A18)</f>
        <v>3.3400000000000003</v>
      </c>
      <c r="I3" t="e">
        <f ca="1">FTEXT(G3)</f>
        <v>#NAME?</v>
      </c>
    </row>
    <row r="4" spans="1:20" x14ac:dyDescent="0.35">
      <c r="A4" s="3">
        <v>1.2</v>
      </c>
      <c r="B4" s="2">
        <v>1</v>
      </c>
      <c r="C4">
        <f>NORMDIST(A4,$G$3,$G$4,TRUE)</f>
        <v>0.14008910360685203</v>
      </c>
      <c r="D4">
        <f>LARGE($C$4:$C$18,B4)</f>
        <v>0.98421232427284167</v>
      </c>
      <c r="F4" t="s">
        <v>9</v>
      </c>
      <c r="G4" s="7">
        <f>STDEV(A4:A18)</f>
        <v>1.9816299207614778</v>
      </c>
      <c r="I4" t="e">
        <f ca="1">FTEXT(G4)</f>
        <v>#NAME?</v>
      </c>
      <c r="K4" s="8"/>
      <c r="L4" s="8" t="s">
        <v>10</v>
      </c>
      <c r="N4" s="8"/>
      <c r="O4" s="8" t="s">
        <v>10</v>
      </c>
      <c r="Q4" t="s">
        <v>11</v>
      </c>
      <c r="R4">
        <f>COUNT(A4:A18)</f>
        <v>15</v>
      </c>
      <c r="S4">
        <f>2*R4</f>
        <v>30</v>
      </c>
    </row>
    <row r="5" spans="1:20" x14ac:dyDescent="0.35">
      <c r="A5" s="3">
        <v>1.6</v>
      </c>
      <c r="B5" s="2">
        <f>B4+1</f>
        <v>2</v>
      </c>
      <c r="C5">
        <f t="shared" ref="C5:C18" si="0">NORMDIST(A5,$G$3,$G$4,TRUE)</f>
        <v>0.18995420579836306</v>
      </c>
      <c r="D5">
        <f t="shared" ref="D5:D18" si="1">LARGE($C$4:$C$18,B5)</f>
        <v>0.95002647729801615</v>
      </c>
      <c r="F5" t="s">
        <v>12</v>
      </c>
      <c r="G5" s="9">
        <f>COUNT(A4:A18)</f>
        <v>15</v>
      </c>
      <c r="I5" t="e">
        <f ca="1">FTEXT(G5)</f>
        <v>#NAME?</v>
      </c>
      <c r="K5" t="s">
        <v>13</v>
      </c>
      <c r="L5">
        <f>AVERAGE(A4:A18)</f>
        <v>3.3400000000000003</v>
      </c>
      <c r="N5" t="s">
        <v>14</v>
      </c>
      <c r="O5" t="e">
        <f ca="1">SHAPIRO(A4:A18)</f>
        <v>#NAME?</v>
      </c>
      <c r="Q5" t="s">
        <v>13</v>
      </c>
      <c r="R5" s="10">
        <f>AVERAGE(A4:A18)</f>
        <v>3.3400000000000003</v>
      </c>
    </row>
    <row r="6" spans="1:20" x14ac:dyDescent="0.35">
      <c r="A6" s="3">
        <v>1.7</v>
      </c>
      <c r="B6" s="2">
        <f t="shared" ref="B6:B18" si="2">B5+1</f>
        <v>3</v>
      </c>
      <c r="C6">
        <f t="shared" si="0"/>
        <v>0.20394809422089374</v>
      </c>
      <c r="D6">
        <f t="shared" si="1"/>
        <v>0.87295583357995654</v>
      </c>
      <c r="K6" t="s">
        <v>15</v>
      </c>
      <c r="L6">
        <f>STDEV(A4:A18)/SQRT(COUNT(A4:A18))</f>
        <v>0.51165464543036843</v>
      </c>
      <c r="N6" t="s">
        <v>16</v>
      </c>
      <c r="O6" t="e">
        <f ca="1">SWTEST(A4:A18)</f>
        <v>#NAME?</v>
      </c>
      <c r="Q6" t="s">
        <v>17</v>
      </c>
      <c r="R6">
        <f>STDEV(A4:A18)</f>
        <v>1.9816299207614778</v>
      </c>
    </row>
    <row r="7" spans="1:20" ht="15" customHeight="1" x14ac:dyDescent="0.35">
      <c r="A7" s="3">
        <v>1.8</v>
      </c>
      <c r="B7" s="2">
        <f t="shared" si="2"/>
        <v>4</v>
      </c>
      <c r="C7">
        <f t="shared" si="0"/>
        <v>0.21853866539260436</v>
      </c>
      <c r="D7">
        <f t="shared" si="1"/>
        <v>0.76936804459332753</v>
      </c>
      <c r="F7" s="11">
        <v>0.2</v>
      </c>
      <c r="G7" s="6">
        <f>1-EXP(-13.436+101.14*G13-223.73*G13^2)</f>
        <v>1</v>
      </c>
      <c r="I7" t="e">
        <f ca="1">FTEXT(G7)</f>
        <v>#NAME?</v>
      </c>
      <c r="K7" t="s">
        <v>18</v>
      </c>
      <c r="L7">
        <f>MEDIAN(A4:A18)</f>
        <v>2.6</v>
      </c>
      <c r="N7" t="s">
        <v>19</v>
      </c>
      <c r="O7">
        <v>0.05</v>
      </c>
    </row>
    <row r="8" spans="1:20" ht="15" customHeight="1" x14ac:dyDescent="0.35">
      <c r="A8" s="3">
        <v>1.9</v>
      </c>
      <c r="B8" s="2">
        <f t="shared" si="2"/>
        <v>5</v>
      </c>
      <c r="C8">
        <f t="shared" si="0"/>
        <v>0.23371267850970143</v>
      </c>
      <c r="D8">
        <f t="shared" si="1"/>
        <v>0.63045518727576932</v>
      </c>
      <c r="F8" s="11">
        <v>0.34</v>
      </c>
      <c r="G8" s="7">
        <f>1-EXP(-8.318+42.796*G13-59.938*G13^2)</f>
        <v>0.99999348144451583</v>
      </c>
      <c r="I8" t="e">
        <f ca="1">FTEXT(G8)</f>
        <v>#NAME?</v>
      </c>
      <c r="K8" t="s">
        <v>20</v>
      </c>
      <c r="L8" t="e">
        <f>MODE(A4:A18)</f>
        <v>#N/A</v>
      </c>
      <c r="N8" s="12" t="s">
        <v>21</v>
      </c>
      <c r="O8" s="13" t="e">
        <f ca="1">IF(O6&lt;O7,"no","yes")</f>
        <v>#NAME?</v>
      </c>
      <c r="Q8" t="s">
        <v>22</v>
      </c>
      <c r="R8" t="s">
        <v>23</v>
      </c>
      <c r="S8" t="s">
        <v>24</v>
      </c>
      <c r="T8" t="s">
        <v>25</v>
      </c>
    </row>
    <row r="9" spans="1:20" x14ac:dyDescent="0.35">
      <c r="A9" s="3">
        <v>2</v>
      </c>
      <c r="B9" s="2">
        <f t="shared" si="2"/>
        <v>6</v>
      </c>
      <c r="C9">
        <f t="shared" si="0"/>
        <v>0.24945333683886511</v>
      </c>
      <c r="D9">
        <f t="shared" si="1"/>
        <v>0.53217627954696556</v>
      </c>
      <c r="F9" s="11">
        <v>0.6</v>
      </c>
      <c r="G9" s="7">
        <f>EXP(0.9177-4.279*G13-1.38*G13^2)</f>
        <v>3.5900570433026385E-2</v>
      </c>
      <c r="I9" t="e">
        <f ca="1">FTEXT(G9)</f>
        <v>#NAME?</v>
      </c>
      <c r="K9" t="s">
        <v>26</v>
      </c>
      <c r="L9">
        <f>STDEV(A4:A18)</f>
        <v>1.9816299207614778</v>
      </c>
      <c r="Q9">
        <v>1</v>
      </c>
      <c r="R9" t="e">
        <f t="array" aca="1" ref="R9:R23" ca="1">QSORT(A4:A18)</f>
        <v>#NAME?</v>
      </c>
      <c r="S9">
        <f>NORMSINV(Q9/S$4)</f>
        <v>-1.8339146358159142</v>
      </c>
      <c r="T9" t="e">
        <f ca="1">STANDARDIZE(R9,R$5,R$6)</f>
        <v>#NAME?</v>
      </c>
    </row>
    <row r="10" spans="1:20" x14ac:dyDescent="0.35">
      <c r="A10" s="3">
        <v>2.2000000000000002</v>
      </c>
      <c r="B10" s="2">
        <f t="shared" si="2"/>
        <v>7</v>
      </c>
      <c r="C10">
        <f t="shared" si="0"/>
        <v>0.2825496181705533</v>
      </c>
      <c r="D10">
        <f t="shared" si="1"/>
        <v>0.43188546526133176</v>
      </c>
      <c r="F10" s="11" t="s">
        <v>27</v>
      </c>
      <c r="G10" s="9">
        <f>EXP(1.2937-5.709*G13+0.0186*G13^2)</f>
        <v>4.0458873814569668E-2</v>
      </c>
      <c r="I10" t="e">
        <f ca="1">FTEXT(G10)</f>
        <v>#NAME?</v>
      </c>
      <c r="K10" t="s">
        <v>28</v>
      </c>
      <c r="L10">
        <f>VAR(A4:A18)</f>
        <v>3.9268571428571408</v>
      </c>
      <c r="Q10">
        <f>Q9+2</f>
        <v>3</v>
      </c>
      <c r="R10" t="e">
        <f ca="1"/>
        <v>#NAME?</v>
      </c>
      <c r="S10">
        <f t="shared" ref="S10:S23" si="3">NORMSINV(Q10/S$4)</f>
        <v>-1.2815515655446006</v>
      </c>
      <c r="T10" t="e">
        <f t="shared" ref="T10:T23" ca="1" si="4">STANDARDIZE(R10,R$5,R$6)</f>
        <v>#NAME?</v>
      </c>
    </row>
    <row r="11" spans="1:20" x14ac:dyDescent="0.35">
      <c r="A11" s="3">
        <v>2.6</v>
      </c>
      <c r="B11" s="2">
        <f t="shared" si="2"/>
        <v>8</v>
      </c>
      <c r="C11">
        <f t="shared" si="0"/>
        <v>0.35441422898988673</v>
      </c>
      <c r="D11">
        <f t="shared" si="1"/>
        <v>0.35441422898988673</v>
      </c>
      <c r="I11" s="14"/>
      <c r="K11" t="s">
        <v>29</v>
      </c>
      <c r="L11">
        <f>KURT(A4:A18)</f>
        <v>-2.342021834769481E-2</v>
      </c>
      <c r="Q11">
        <f t="shared" ref="Q11:Q23" si="5">Q10+2</f>
        <v>5</v>
      </c>
      <c r="R11" t="e">
        <f ca="1"/>
        <v>#NAME?</v>
      </c>
      <c r="S11">
        <f t="shared" si="3"/>
        <v>-0.96742156610170071</v>
      </c>
      <c r="T11" t="e">
        <f t="shared" ca="1" si="4"/>
        <v>#NAME?</v>
      </c>
    </row>
    <row r="12" spans="1:20" x14ac:dyDescent="0.35">
      <c r="A12" s="3">
        <v>3</v>
      </c>
      <c r="B12" s="2">
        <f t="shared" si="2"/>
        <v>9</v>
      </c>
      <c r="C12">
        <f t="shared" si="0"/>
        <v>0.43188546526133176</v>
      </c>
      <c r="D12">
        <f t="shared" si="1"/>
        <v>0.2825496181705533</v>
      </c>
      <c r="F12" t="s">
        <v>30</v>
      </c>
      <c r="G12" s="6">
        <f>-G5-SUMPRODUCT(2*B4:B18-1,LN(C4:C18)+LN(1-D4:D18))/G5</f>
        <v>0.7457261042558514</v>
      </c>
      <c r="I12" t="e">
        <f ca="1">FTEXT(G12)</f>
        <v>#NAME?</v>
      </c>
      <c r="K12" t="s">
        <v>31</v>
      </c>
      <c r="L12">
        <f>SKEW(A4:A18)</f>
        <v>1.0215581551100652</v>
      </c>
      <c r="Q12">
        <f t="shared" si="5"/>
        <v>7</v>
      </c>
      <c r="R12" t="e">
        <f ca="1"/>
        <v>#NAME?</v>
      </c>
      <c r="S12">
        <f t="shared" si="3"/>
        <v>-0.72791329088164469</v>
      </c>
      <c r="T12" t="e">
        <f t="shared" ca="1" si="4"/>
        <v>#NAME?</v>
      </c>
    </row>
    <row r="13" spans="1:20" x14ac:dyDescent="0.35">
      <c r="A13" s="3">
        <v>3.5</v>
      </c>
      <c r="B13" s="2">
        <f t="shared" si="2"/>
        <v>10</v>
      </c>
      <c r="C13">
        <f t="shared" si="0"/>
        <v>0.53217627954696556</v>
      </c>
      <c r="D13">
        <f t="shared" si="1"/>
        <v>0.24945333683886511</v>
      </c>
      <c r="F13" t="s">
        <v>32</v>
      </c>
      <c r="G13" s="7">
        <f>G12*(1+0.75/G5+2.25/G5^2)</f>
        <v>0.79046967051120254</v>
      </c>
      <c r="H13" s="15"/>
      <c r="I13" t="e">
        <f ca="1">FTEXT(G13)</f>
        <v>#NAME?</v>
      </c>
      <c r="K13" t="s">
        <v>33</v>
      </c>
      <c r="L13">
        <f>L14-L15</f>
        <v>6.3999999999999995</v>
      </c>
      <c r="Q13">
        <f t="shared" si="5"/>
        <v>9</v>
      </c>
      <c r="R13" t="e">
        <f ca="1"/>
        <v>#NAME?</v>
      </c>
      <c r="S13">
        <f t="shared" si="3"/>
        <v>-0.52440051270804089</v>
      </c>
      <c r="T13" t="e">
        <f t="shared" ca="1" si="4"/>
        <v>#NAME?</v>
      </c>
    </row>
    <row r="14" spans="1:20" x14ac:dyDescent="0.35">
      <c r="A14" s="3">
        <v>4</v>
      </c>
      <c r="B14" s="2">
        <f t="shared" si="2"/>
        <v>11</v>
      </c>
      <c r="C14">
        <f t="shared" si="0"/>
        <v>0.63045518727576932</v>
      </c>
      <c r="D14">
        <f t="shared" si="1"/>
        <v>0.23371267850970143</v>
      </c>
      <c r="F14" t="s">
        <v>16</v>
      </c>
      <c r="G14" s="9">
        <f>IF(G13&lt;F7,G7,IF(G13&lt;F8,G8,IF(G13&lt;F9,G9,G10)))</f>
        <v>4.0458873814569668E-2</v>
      </c>
      <c r="H14" s="16"/>
      <c r="I14" t="e">
        <f ca="1">FTEXT(G14)</f>
        <v>#NAME?</v>
      </c>
      <c r="K14" t="s">
        <v>34</v>
      </c>
      <c r="L14">
        <f>MAX(A4:A18)</f>
        <v>7.6</v>
      </c>
      <c r="Q14">
        <f t="shared" si="5"/>
        <v>11</v>
      </c>
      <c r="R14" t="e">
        <f ca="1"/>
        <v>#NAME?</v>
      </c>
      <c r="S14">
        <f t="shared" si="3"/>
        <v>-0.34069482708779553</v>
      </c>
      <c r="T14" t="e">
        <f t="shared" ca="1" si="4"/>
        <v>#NAME?</v>
      </c>
    </row>
    <row r="15" spans="1:20" x14ac:dyDescent="0.35">
      <c r="A15" s="3">
        <v>4.8</v>
      </c>
      <c r="B15" s="2">
        <f t="shared" si="2"/>
        <v>12</v>
      </c>
      <c r="C15">
        <f t="shared" si="0"/>
        <v>0.76936804459332753</v>
      </c>
      <c r="D15">
        <f t="shared" si="1"/>
        <v>0.21853866539260436</v>
      </c>
      <c r="K15" t="s">
        <v>35</v>
      </c>
      <c r="L15">
        <f>MIN(A4:A18)</f>
        <v>1.2</v>
      </c>
      <c r="Q15">
        <f t="shared" si="5"/>
        <v>13</v>
      </c>
      <c r="R15" t="e">
        <f ca="1"/>
        <v>#NAME?</v>
      </c>
      <c r="S15">
        <f t="shared" si="3"/>
        <v>-0.16789400478810546</v>
      </c>
      <c r="T15" t="e">
        <f t="shared" ca="1" si="4"/>
        <v>#NAME?</v>
      </c>
    </row>
    <row r="16" spans="1:20" x14ac:dyDescent="0.35">
      <c r="A16" s="3">
        <v>5.6</v>
      </c>
      <c r="B16" s="2">
        <f t="shared" si="2"/>
        <v>13</v>
      </c>
      <c r="C16">
        <f t="shared" si="0"/>
        <v>0.87295583357995654</v>
      </c>
      <c r="D16">
        <f t="shared" si="1"/>
        <v>0.20394809422089374</v>
      </c>
      <c r="F16" t="s">
        <v>36</v>
      </c>
      <c r="G16" s="6">
        <v>0.75139999999999996</v>
      </c>
      <c r="K16" t="s">
        <v>37</v>
      </c>
      <c r="L16">
        <f>SUM(A4:A18)</f>
        <v>50.1</v>
      </c>
      <c r="Q16">
        <f t="shared" si="5"/>
        <v>15</v>
      </c>
      <c r="R16" t="e">
        <f ca="1"/>
        <v>#NAME?</v>
      </c>
      <c r="S16">
        <f t="shared" si="3"/>
        <v>0</v>
      </c>
      <c r="T16" t="e">
        <f t="shared" ca="1" si="4"/>
        <v>#NAME?</v>
      </c>
    </row>
    <row r="17" spans="1:20" x14ac:dyDescent="0.35">
      <c r="A17" s="3">
        <v>6.6</v>
      </c>
      <c r="B17" s="2">
        <f t="shared" si="2"/>
        <v>14</v>
      </c>
      <c r="C17">
        <f t="shared" si="0"/>
        <v>0.95002647729801615</v>
      </c>
      <c r="D17">
        <f t="shared" si="1"/>
        <v>0.18995420579836306</v>
      </c>
      <c r="F17" t="s">
        <v>38</v>
      </c>
      <c r="G17" s="17">
        <v>0.79500000000000004</v>
      </c>
      <c r="K17" t="s">
        <v>11</v>
      </c>
      <c r="L17">
        <f>COUNT(A4:A18)</f>
        <v>15</v>
      </c>
      <c r="Q17">
        <f t="shared" si="5"/>
        <v>17</v>
      </c>
      <c r="R17" t="e">
        <f ca="1"/>
        <v>#NAME?</v>
      </c>
      <c r="S17">
        <f t="shared" si="3"/>
        <v>0.16789400478810546</v>
      </c>
      <c r="T17" t="e">
        <f t="shared" ca="1" si="4"/>
        <v>#NAME?</v>
      </c>
    </row>
    <row r="18" spans="1:20" x14ac:dyDescent="0.35">
      <c r="A18" s="18">
        <v>7.6</v>
      </c>
      <c r="B18" s="19">
        <f t="shared" si="2"/>
        <v>15</v>
      </c>
      <c r="C18" s="12">
        <f t="shared" si="0"/>
        <v>0.98421232427284167</v>
      </c>
      <c r="D18" s="12">
        <f t="shared" si="1"/>
        <v>0.14008910360685203</v>
      </c>
      <c r="F18" t="s">
        <v>39</v>
      </c>
      <c r="G18" s="20">
        <v>0.89</v>
      </c>
      <c r="K18" t="s">
        <v>40</v>
      </c>
      <c r="L18">
        <f>GEOMEAN(A4:A18)</f>
        <v>2.8660420470698695</v>
      </c>
      <c r="Q18">
        <f t="shared" si="5"/>
        <v>19</v>
      </c>
      <c r="R18" t="e">
        <f ca="1"/>
        <v>#NAME?</v>
      </c>
      <c r="S18">
        <f t="shared" si="3"/>
        <v>0.34069482708779542</v>
      </c>
      <c r="T18" t="e">
        <f t="shared" ca="1" si="4"/>
        <v>#NAME?</v>
      </c>
    </row>
    <row r="19" spans="1:20" x14ac:dyDescent="0.35">
      <c r="K19" t="s">
        <v>41</v>
      </c>
      <c r="L19">
        <f>HARMEAN(A4:A18)</f>
        <v>2.4972333603279635</v>
      </c>
      <c r="Q19">
        <f t="shared" si="5"/>
        <v>21</v>
      </c>
      <c r="R19" t="e">
        <f ca="1"/>
        <v>#NAME?</v>
      </c>
      <c r="S19">
        <f t="shared" si="3"/>
        <v>0.52440051270804078</v>
      </c>
      <c r="T19" t="e">
        <f t="shared" ca="1" si="4"/>
        <v>#NAME?</v>
      </c>
    </row>
    <row r="20" spans="1:20" x14ac:dyDescent="0.35">
      <c r="F20" t="s">
        <v>42</v>
      </c>
      <c r="G20" s="21">
        <f>G16*(1-G17/G5-G18/G5^2)</f>
        <v>0.70860359555555541</v>
      </c>
      <c r="I20" t="e">
        <f ca="1">FTEXT(G20)</f>
        <v>#NAME?</v>
      </c>
      <c r="K20" t="s">
        <v>43</v>
      </c>
      <c r="L20">
        <f>AVEDEV(A4:A18)</f>
        <v>1.6079999999999999</v>
      </c>
      <c r="Q20">
        <f t="shared" si="5"/>
        <v>23</v>
      </c>
      <c r="R20" t="e">
        <f ca="1"/>
        <v>#NAME?</v>
      </c>
      <c r="S20">
        <f t="shared" si="3"/>
        <v>0.72791329088164458</v>
      </c>
      <c r="T20" t="e">
        <f t="shared" ca="1" si="4"/>
        <v>#NAME?</v>
      </c>
    </row>
    <row r="21" spans="1:20" x14ac:dyDescent="0.35">
      <c r="K21" t="s">
        <v>44</v>
      </c>
      <c r="L21" t="e">
        <f ca="1">MAD(A4:A18)</f>
        <v>#NAME?</v>
      </c>
      <c r="Q21">
        <f t="shared" si="5"/>
        <v>25</v>
      </c>
      <c r="R21" t="e">
        <f ca="1"/>
        <v>#NAME?</v>
      </c>
      <c r="S21">
        <f t="shared" si="3"/>
        <v>0.96742156610170071</v>
      </c>
      <c r="T21" t="e">
        <f t="shared" ca="1" si="4"/>
        <v>#NAME?</v>
      </c>
    </row>
    <row r="22" spans="1:20" x14ac:dyDescent="0.35">
      <c r="F22" t="s">
        <v>36</v>
      </c>
      <c r="G22" s="6">
        <v>0.87280000000000002</v>
      </c>
      <c r="K22" s="12" t="s">
        <v>45</v>
      </c>
      <c r="L22" s="12" t="e">
        <f ca="1">IQR(A4:A18,FALSE)</f>
        <v>#NAME?</v>
      </c>
      <c r="Q22">
        <f t="shared" si="5"/>
        <v>27</v>
      </c>
      <c r="R22" t="e">
        <f ca="1"/>
        <v>#NAME?</v>
      </c>
      <c r="S22">
        <f t="shared" si="3"/>
        <v>1.2815515655446006</v>
      </c>
      <c r="T22" t="e">
        <f t="shared" ca="1" si="4"/>
        <v>#NAME?</v>
      </c>
    </row>
    <row r="23" spans="1:20" x14ac:dyDescent="0.35">
      <c r="F23" t="s">
        <v>38</v>
      </c>
      <c r="G23" s="17">
        <v>0.88100000000000001</v>
      </c>
      <c r="Q23">
        <f t="shared" si="5"/>
        <v>29</v>
      </c>
      <c r="R23" t="e">
        <f ca="1"/>
        <v>#NAME?</v>
      </c>
      <c r="S23">
        <f t="shared" si="3"/>
        <v>1.8339146358159142</v>
      </c>
      <c r="T23" t="e">
        <f t="shared" ca="1" si="4"/>
        <v>#NAME?</v>
      </c>
    </row>
    <row r="24" spans="1:20" x14ac:dyDescent="0.35">
      <c r="F24" t="s">
        <v>39</v>
      </c>
      <c r="G24" s="20">
        <v>0.94</v>
      </c>
    </row>
    <row r="26" spans="1:20" x14ac:dyDescent="0.35">
      <c r="F26" t="s">
        <v>46</v>
      </c>
      <c r="G26" s="21">
        <f>G22*(1-G23/G5-G24/G5^2)</f>
        <v>0.81789118222222235</v>
      </c>
    </row>
    <row r="28" spans="1:20" x14ac:dyDescent="0.35">
      <c r="F28" t="e">
        <f t="array" aca="1" ref="F28:G30" ca="1">ADTEST(A4:A18,1,TRUE,0)</f>
        <v>#NAME?</v>
      </c>
      <c r="G28" s="6" t="e">
        <f ca="1"/>
        <v>#NAME?</v>
      </c>
      <c r="I28" t="e">
        <f ca="1">FTEXT(G28)</f>
        <v>#NAME?</v>
      </c>
      <c r="M28" t="s">
        <v>47</v>
      </c>
    </row>
    <row r="29" spans="1:20" x14ac:dyDescent="0.35">
      <c r="F29" t="e">
        <f ca="1"/>
        <v>#NAME?</v>
      </c>
      <c r="G29" s="7" t="e">
        <f ca="1"/>
        <v>#NAME?</v>
      </c>
    </row>
    <row r="30" spans="1:20" x14ac:dyDescent="0.35">
      <c r="F30" t="e">
        <f ca="1"/>
        <v>#NAME?</v>
      </c>
      <c r="G30" s="9" t="e">
        <f ca="1"/>
        <v>#NAME?</v>
      </c>
      <c r="M30" t="s">
        <v>48</v>
      </c>
      <c r="N30" s="22">
        <v>0.05</v>
      </c>
      <c r="P30" t="s">
        <v>8</v>
      </c>
    </row>
    <row r="31" spans="1:20" x14ac:dyDescent="0.35">
      <c r="M31" t="s">
        <v>49</v>
      </c>
      <c r="N31" s="23" t="s">
        <v>50</v>
      </c>
      <c r="P31" t="s">
        <v>51</v>
      </c>
    </row>
    <row r="32" spans="1:20" x14ac:dyDescent="0.35">
      <c r="F32" t="s">
        <v>52</v>
      </c>
      <c r="G32" s="6" t="e">
        <f ca="1">ANDERSON(C4:C18,1)</f>
        <v>#NAME?</v>
      </c>
      <c r="I32" t="e">
        <f ca="1">FTEXT(G32)</f>
        <v>#NAME?</v>
      </c>
      <c r="M32" t="s">
        <v>53</v>
      </c>
      <c r="N32" s="24" t="s">
        <v>54</v>
      </c>
    </row>
    <row r="33" spans="6:14" x14ac:dyDescent="0.35">
      <c r="F33" t="s">
        <v>16</v>
      </c>
      <c r="G33" s="7" t="e">
        <f ca="1">ADPROB(G32,1)</f>
        <v>#NAME?</v>
      </c>
      <c r="I33" t="e">
        <f ca="1">FTEXT(G33)</f>
        <v>#NAME?</v>
      </c>
    </row>
    <row r="34" spans="6:14" x14ac:dyDescent="0.35">
      <c r="F34" t="s">
        <v>55</v>
      </c>
      <c r="G34" s="9" t="e">
        <f ca="1">ADCRIT(G5,0.05,1)</f>
        <v>#NAME?</v>
      </c>
      <c r="I34" t="e">
        <f ca="1">FTEXT(G34)</f>
        <v>#NAME?</v>
      </c>
      <c r="M34" t="e">
        <f t="array" aca="1" ref="M34:N36" ca="1">ADTEST(A4:A18,1,TRUE,0,N30)</f>
        <v>#NAME?</v>
      </c>
      <c r="N34" s="22" t="e">
        <f ca="1"/>
        <v>#NAME?</v>
      </c>
    </row>
    <row r="35" spans="6:14" x14ac:dyDescent="0.35">
      <c r="M35" t="e">
        <f ca="1"/>
        <v>#NAME?</v>
      </c>
      <c r="N35" s="25" t="e">
        <f ca="1"/>
        <v>#NAME?</v>
      </c>
    </row>
    <row r="36" spans="6:14" x14ac:dyDescent="0.35">
      <c r="M36" t="e">
        <f ca="1"/>
        <v>#NAME?</v>
      </c>
      <c r="N36" s="26" t="e">
        <f ca="1"/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5DB84-EB9A-41ED-A67B-8F1B3437E050}">
  <sheetPr codeName="Sheet38"/>
  <dimension ref="A1:V18"/>
  <sheetViews>
    <sheetView workbookViewId="0"/>
  </sheetViews>
  <sheetFormatPr defaultRowHeight="14.5" x14ac:dyDescent="0.35"/>
  <cols>
    <col min="1" max="1" width="6.81640625" style="3" customWidth="1"/>
    <col min="2" max="2" width="5.26953125" style="2" customWidth="1"/>
    <col min="4" max="4" width="3.7265625" customWidth="1"/>
    <col min="7" max="7" width="3.54296875" customWidth="1"/>
    <col min="8" max="8" width="19.7265625" customWidth="1"/>
    <col min="9" max="9" width="7.1796875" customWidth="1"/>
    <col min="11" max="11" width="3" customWidth="1"/>
  </cols>
  <sheetData>
    <row r="1" spans="1:22" x14ac:dyDescent="0.35">
      <c r="A1" s="1" t="s">
        <v>0</v>
      </c>
    </row>
    <row r="3" spans="1:22" x14ac:dyDescent="0.35">
      <c r="A3" s="4" t="s">
        <v>4</v>
      </c>
      <c r="B3" s="5" t="s">
        <v>5</v>
      </c>
      <c r="C3" s="5" t="s">
        <v>6</v>
      </c>
      <c r="J3" s="5" t="s">
        <v>7</v>
      </c>
    </row>
    <row r="4" spans="1:22" x14ac:dyDescent="0.35">
      <c r="A4" s="3">
        <v>1.2</v>
      </c>
      <c r="B4" s="2">
        <v>1</v>
      </c>
      <c r="C4">
        <f t="shared" ref="C4:C18" si="0">NORMDIST(A4,$F$4,$F$5,TRUE)</f>
        <v>8.0756659233771053E-2</v>
      </c>
      <c r="E4" t="s">
        <v>8</v>
      </c>
      <c r="F4" s="6">
        <v>4</v>
      </c>
      <c r="J4">
        <f t="shared" ref="J4:J18" si="1">LARGE($C$4:$C$18,B4)</f>
        <v>0.96406968088707423</v>
      </c>
    </row>
    <row r="5" spans="1:22" x14ac:dyDescent="0.35">
      <c r="A5" s="3">
        <v>1.6</v>
      </c>
      <c r="B5" s="2">
        <f>B4+1</f>
        <v>2</v>
      </c>
      <c r="C5">
        <f t="shared" si="0"/>
        <v>0.11506967022170828</v>
      </c>
      <c r="E5" t="s">
        <v>9</v>
      </c>
      <c r="F5" s="7">
        <v>2</v>
      </c>
      <c r="J5">
        <f t="shared" si="1"/>
        <v>0.9031995154143897</v>
      </c>
    </row>
    <row r="6" spans="1:22" x14ac:dyDescent="0.35">
      <c r="A6" s="3">
        <v>1.7</v>
      </c>
      <c r="B6" s="2">
        <f t="shared" ref="B6:B18" si="2">B5+1</f>
        <v>3</v>
      </c>
      <c r="C6">
        <f t="shared" si="0"/>
        <v>0.12507193563715024</v>
      </c>
      <c r="E6" t="s">
        <v>12</v>
      </c>
      <c r="F6" s="9">
        <f>COUNT(A4:A18)</f>
        <v>15</v>
      </c>
      <c r="H6" t="e">
        <f ca="1">FTEXT(F6)</f>
        <v>#NAME?</v>
      </c>
      <c r="J6">
        <f t="shared" si="1"/>
        <v>0.78814460141660325</v>
      </c>
      <c r="R6" t="s">
        <v>47</v>
      </c>
    </row>
    <row r="7" spans="1:22" x14ac:dyDescent="0.35">
      <c r="A7" s="3">
        <v>1.8</v>
      </c>
      <c r="B7" s="2">
        <f t="shared" si="2"/>
        <v>4</v>
      </c>
      <c r="C7">
        <f t="shared" si="0"/>
        <v>0.13566606094638264</v>
      </c>
      <c r="I7" s="27"/>
      <c r="J7">
        <f t="shared" si="1"/>
        <v>0.65542174161032418</v>
      </c>
    </row>
    <row r="8" spans="1:22" x14ac:dyDescent="0.35">
      <c r="A8" s="3">
        <v>1.9</v>
      </c>
      <c r="B8" s="2">
        <f t="shared" si="2"/>
        <v>5</v>
      </c>
      <c r="C8">
        <f t="shared" si="0"/>
        <v>0.14685905637589594</v>
      </c>
      <c r="E8" t="s">
        <v>19</v>
      </c>
      <c r="F8" s="6">
        <v>0.05</v>
      </c>
      <c r="J8">
        <f t="shared" si="1"/>
        <v>0.5</v>
      </c>
      <c r="O8" t="e">
        <f t="array" aca="1" ref="O8:P10" ca="1">ADTEST(C4:C18,0,TRUE)</f>
        <v>#NAME?</v>
      </c>
      <c r="P8" s="6" t="e">
        <f ca="1"/>
        <v>#NAME?</v>
      </c>
      <c r="R8" t="s">
        <v>48</v>
      </c>
      <c r="S8" s="22">
        <v>0.05</v>
      </c>
      <c r="U8" t="s">
        <v>8</v>
      </c>
      <c r="V8" s="22">
        <v>4</v>
      </c>
    </row>
    <row r="9" spans="1:22" x14ac:dyDescent="0.35">
      <c r="A9" s="3">
        <v>2</v>
      </c>
      <c r="B9" s="2">
        <f t="shared" si="2"/>
        <v>6</v>
      </c>
      <c r="C9">
        <f t="shared" si="0"/>
        <v>0.15865525393145699</v>
      </c>
      <c r="E9" t="s">
        <v>52</v>
      </c>
      <c r="F9" s="7" t="e">
        <f ca="1">ANDERSON(C4:C18)</f>
        <v>#NAME?</v>
      </c>
      <c r="H9" s="27" t="s">
        <v>56</v>
      </c>
      <c r="I9" s="27"/>
      <c r="J9">
        <f t="shared" si="1"/>
        <v>0.4012936743170763</v>
      </c>
      <c r="L9" t="s">
        <v>57</v>
      </c>
      <c r="M9" s="21">
        <f>-F6-SUMPRODUCT(2*B4:B18-1,LN(C4:C18)+LN(1-J4:J18))/F6</f>
        <v>1.9633454251244338</v>
      </c>
      <c r="O9" t="e">
        <f ca="1"/>
        <v>#NAME?</v>
      </c>
      <c r="P9" s="7" t="e">
        <f ca="1"/>
        <v>#NAME?</v>
      </c>
      <c r="R9" t="s">
        <v>49</v>
      </c>
      <c r="S9" s="23" t="s">
        <v>50</v>
      </c>
      <c r="U9" t="s">
        <v>51</v>
      </c>
      <c r="V9" s="26">
        <v>2</v>
      </c>
    </row>
    <row r="10" spans="1:22" x14ac:dyDescent="0.35">
      <c r="A10" s="3">
        <v>2.2000000000000002</v>
      </c>
      <c r="B10" s="2">
        <f t="shared" si="2"/>
        <v>7</v>
      </c>
      <c r="C10">
        <f t="shared" si="0"/>
        <v>0.1840601253467595</v>
      </c>
      <c r="E10" t="s">
        <v>16</v>
      </c>
      <c r="F10" s="7" t="e">
        <f ca="1">ADPROB(F9)</f>
        <v>#NAME?</v>
      </c>
      <c r="G10" s="16"/>
      <c r="H10" t="e">
        <f ca="1">FTEXT(F10)</f>
        <v>#NAME?</v>
      </c>
      <c r="J10">
        <f t="shared" si="1"/>
        <v>0.30853753872598688</v>
      </c>
      <c r="O10" t="e">
        <f ca="1"/>
        <v>#NAME?</v>
      </c>
      <c r="P10" s="9" t="e">
        <f ca="1"/>
        <v>#NAME?</v>
      </c>
      <c r="R10" t="s">
        <v>53</v>
      </c>
      <c r="S10" s="24" t="s">
        <v>58</v>
      </c>
    </row>
    <row r="11" spans="1:22" x14ac:dyDescent="0.35">
      <c r="A11" s="3">
        <v>2.6</v>
      </c>
      <c r="B11" s="2">
        <f t="shared" si="2"/>
        <v>8</v>
      </c>
      <c r="C11">
        <f t="shared" si="0"/>
        <v>0.24196365222307298</v>
      </c>
      <c r="E11" t="s">
        <v>59</v>
      </c>
      <c r="F11" s="9" t="e">
        <f ca="1">ADCRIT(F6,F8)</f>
        <v>#NAME?</v>
      </c>
      <c r="H11" t="e">
        <f ca="1">FTEXT(F11)</f>
        <v>#NAME?</v>
      </c>
      <c r="J11">
        <f t="shared" si="1"/>
        <v>0.24196365222307298</v>
      </c>
    </row>
    <row r="12" spans="1:22" x14ac:dyDescent="0.35">
      <c r="A12" s="3">
        <v>3</v>
      </c>
      <c r="B12" s="2">
        <f t="shared" si="2"/>
        <v>9</v>
      </c>
      <c r="C12">
        <f t="shared" si="0"/>
        <v>0.30853753872598688</v>
      </c>
      <c r="J12">
        <f t="shared" si="1"/>
        <v>0.1840601253467595</v>
      </c>
      <c r="O12" t="e">
        <f t="array" aca="1" ref="O12:P14" ca="1">ADTEST(A4:A18,1,TRUE,-3,,F4,F5)</f>
        <v>#NAME?</v>
      </c>
      <c r="P12" s="6" t="e">
        <f ca="1"/>
        <v>#NAME?</v>
      </c>
      <c r="R12" t="e">
        <f t="array" aca="1" ref="R12:S14" ca="1">ADTEST(A4:A18,1,TRUE,-3,S8,4,2)</f>
        <v>#NAME?</v>
      </c>
      <c r="S12" s="22" t="e">
        <f ca="1"/>
        <v>#NAME?</v>
      </c>
    </row>
    <row r="13" spans="1:22" x14ac:dyDescent="0.35">
      <c r="A13" s="3">
        <v>3.5</v>
      </c>
      <c r="B13" s="2">
        <f t="shared" si="2"/>
        <v>10</v>
      </c>
      <c r="C13">
        <f t="shared" si="0"/>
        <v>0.4012936743170763</v>
      </c>
      <c r="J13">
        <f t="shared" si="1"/>
        <v>0.15865525393145699</v>
      </c>
      <c r="O13" t="e">
        <f ca="1"/>
        <v>#NAME?</v>
      </c>
      <c r="P13" s="7" t="e">
        <f ca="1"/>
        <v>#NAME?</v>
      </c>
      <c r="R13" t="e">
        <f ca="1"/>
        <v>#NAME?</v>
      </c>
      <c r="S13" s="25" t="e">
        <f ca="1"/>
        <v>#NAME?</v>
      </c>
    </row>
    <row r="14" spans="1:22" x14ac:dyDescent="0.35">
      <c r="A14" s="3">
        <v>4</v>
      </c>
      <c r="B14" s="2">
        <f t="shared" si="2"/>
        <v>11</v>
      </c>
      <c r="C14">
        <f t="shared" si="0"/>
        <v>0.5</v>
      </c>
      <c r="J14">
        <f t="shared" si="1"/>
        <v>0.14685905637589594</v>
      </c>
      <c r="O14" t="e">
        <f ca="1"/>
        <v>#NAME?</v>
      </c>
      <c r="P14" s="9" t="e">
        <f ca="1"/>
        <v>#NAME?</v>
      </c>
      <c r="R14" t="e">
        <f ca="1"/>
        <v>#NAME?</v>
      </c>
      <c r="S14" s="26" t="e">
        <f ca="1"/>
        <v>#NAME?</v>
      </c>
    </row>
    <row r="15" spans="1:22" x14ac:dyDescent="0.35">
      <c r="A15" s="3">
        <v>4.8</v>
      </c>
      <c r="B15" s="2">
        <f t="shared" si="2"/>
        <v>12</v>
      </c>
      <c r="C15">
        <f t="shared" si="0"/>
        <v>0.65542174161032418</v>
      </c>
      <c r="J15">
        <f t="shared" si="1"/>
        <v>0.13566606094638264</v>
      </c>
    </row>
    <row r="16" spans="1:22" x14ac:dyDescent="0.35">
      <c r="A16" s="3">
        <v>5.6</v>
      </c>
      <c r="B16" s="2">
        <f t="shared" si="2"/>
        <v>13</v>
      </c>
      <c r="C16">
        <f t="shared" si="0"/>
        <v>0.78814460141660325</v>
      </c>
      <c r="J16">
        <f t="shared" si="1"/>
        <v>0.12507193563715024</v>
      </c>
    </row>
    <row r="17" spans="1:10" x14ac:dyDescent="0.35">
      <c r="A17" s="3">
        <v>6.6</v>
      </c>
      <c r="B17" s="2">
        <f t="shared" si="2"/>
        <v>14</v>
      </c>
      <c r="C17">
        <f t="shared" si="0"/>
        <v>0.9031995154143897</v>
      </c>
      <c r="J17">
        <f t="shared" si="1"/>
        <v>0.11506967022170828</v>
      </c>
    </row>
    <row r="18" spans="1:10" x14ac:dyDescent="0.35">
      <c r="A18" s="18">
        <v>7.6</v>
      </c>
      <c r="B18" s="19">
        <f t="shared" si="2"/>
        <v>15</v>
      </c>
      <c r="C18" s="12">
        <f t="shared" si="0"/>
        <v>0.96406968088707423</v>
      </c>
      <c r="J18" s="12">
        <f t="shared" si="1"/>
        <v>8.0756659233771053E-2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2F0D2-39F3-4F21-8BD5-F49B43DFB467}">
  <sheetPr codeName="Sheet37"/>
  <dimension ref="A1:S18"/>
  <sheetViews>
    <sheetView workbookViewId="0"/>
  </sheetViews>
  <sheetFormatPr defaultRowHeight="14.5" x14ac:dyDescent="0.35"/>
  <cols>
    <col min="1" max="1" width="6.81640625" style="3" customWidth="1"/>
    <col min="2" max="2" width="5.26953125" style="2" customWidth="1"/>
    <col min="4" max="4" width="3.7265625" customWidth="1"/>
    <col min="7" max="7" width="3.54296875" customWidth="1"/>
    <col min="8" max="8" width="27" customWidth="1"/>
    <col min="9" max="9" width="4.1796875" customWidth="1"/>
    <col min="10" max="10" width="9.1796875" customWidth="1"/>
    <col min="12" max="12" width="4" customWidth="1"/>
    <col min="13" max="13" width="28.1796875" bestFit="1" customWidth="1"/>
    <col min="17" max="17" width="5.26953125" customWidth="1"/>
  </cols>
  <sheetData>
    <row r="1" spans="1:19" x14ac:dyDescent="0.35">
      <c r="A1" s="1" t="s">
        <v>60</v>
      </c>
      <c r="O1" t="s">
        <v>47</v>
      </c>
    </row>
    <row r="3" spans="1:19" x14ac:dyDescent="0.35">
      <c r="A3" s="4" t="s">
        <v>4</v>
      </c>
      <c r="B3" s="5" t="s">
        <v>5</v>
      </c>
      <c r="C3" s="5" t="s">
        <v>6</v>
      </c>
      <c r="O3" t="s">
        <v>48</v>
      </c>
      <c r="P3" s="22">
        <v>0.05</v>
      </c>
      <c r="R3" t="e">
        <f t="array" aca="1" ref="R3:S5" ca="1">GAMMA_FITM(A4:A18,TRUE)</f>
        <v>#NAME?</v>
      </c>
      <c r="S3" s="22" t="e">
        <f ca="1"/>
        <v>#NAME?</v>
      </c>
    </row>
    <row r="4" spans="1:19" x14ac:dyDescent="0.35">
      <c r="A4" s="3">
        <v>1.2</v>
      </c>
      <c r="B4" s="2">
        <v>1</v>
      </c>
      <c r="C4" t="e">
        <f ca="1">GAMMADIST(A4,$F$4,$F$5,TRUE)</f>
        <v>#NAME?</v>
      </c>
      <c r="E4" t="e">
        <f t="array" aca="1" ref="E4:F6" ca="1">GAMMA_FITM(A4:A18,TRUE)</f>
        <v>#NAME?</v>
      </c>
      <c r="F4" s="28" t="e">
        <f ca="1"/>
        <v>#NAME?</v>
      </c>
      <c r="H4" t="e">
        <f ca="1">FTEXT(F4)</f>
        <v>#NAME?</v>
      </c>
      <c r="O4" t="s">
        <v>49</v>
      </c>
      <c r="P4" s="23" t="s">
        <v>61</v>
      </c>
      <c r="R4" t="e">
        <f ca="1"/>
        <v>#NAME?</v>
      </c>
      <c r="S4" s="25" t="e">
        <f ca="1"/>
        <v>#NAME?</v>
      </c>
    </row>
    <row r="5" spans="1:19" x14ac:dyDescent="0.35">
      <c r="A5" s="3">
        <v>1.6</v>
      </c>
      <c r="B5" s="2">
        <f>B4+1</f>
        <v>2</v>
      </c>
      <c r="C5" t="e">
        <f t="shared" ref="C5:C18" ca="1" si="0">GAMMADIST(A5,$F$4,$F$5,TRUE)</f>
        <v>#NAME?</v>
      </c>
      <c r="E5" t="e">
        <f ca="1"/>
        <v>#NAME?</v>
      </c>
      <c r="F5" s="7" t="e">
        <f ca="1"/>
        <v>#NAME?</v>
      </c>
      <c r="O5" t="s">
        <v>53</v>
      </c>
      <c r="P5" s="24" t="s">
        <v>54</v>
      </c>
      <c r="R5" t="e">
        <f ca="1"/>
        <v>#NAME?</v>
      </c>
      <c r="S5" s="26" t="e">
        <f ca="1"/>
        <v>#NAME?</v>
      </c>
    </row>
    <row r="6" spans="1:19" x14ac:dyDescent="0.35">
      <c r="A6" s="3">
        <v>1.7</v>
      </c>
      <c r="B6" s="2">
        <f t="shared" ref="B6:B18" si="1">B5+1</f>
        <v>3</v>
      </c>
      <c r="C6" t="e">
        <f t="shared" ca="1" si="0"/>
        <v>#NAME?</v>
      </c>
      <c r="E6" t="e">
        <f ca="1"/>
        <v>#NAME?</v>
      </c>
      <c r="F6" s="9" t="e">
        <f ca="1"/>
        <v>#NAME?</v>
      </c>
    </row>
    <row r="7" spans="1:19" x14ac:dyDescent="0.35">
      <c r="A7" s="3">
        <v>1.8</v>
      </c>
      <c r="B7" s="2">
        <f t="shared" si="1"/>
        <v>4</v>
      </c>
      <c r="C7" t="e">
        <f t="shared" ca="1" si="0"/>
        <v>#NAME?</v>
      </c>
      <c r="O7" t="e">
        <f t="array" aca="1" ref="O7:P9" ca="1">ADTEST(A4:A18,4,TRUE,0,P3)</f>
        <v>#NAME?</v>
      </c>
      <c r="P7" s="22" t="e">
        <f ca="1"/>
        <v>#NAME?</v>
      </c>
    </row>
    <row r="8" spans="1:19" x14ac:dyDescent="0.35">
      <c r="A8" s="3">
        <v>1.9</v>
      </c>
      <c r="B8" s="2">
        <f t="shared" si="1"/>
        <v>5</v>
      </c>
      <c r="C8" t="e">
        <f t="shared" ca="1" si="0"/>
        <v>#NAME?</v>
      </c>
      <c r="E8" t="s">
        <v>19</v>
      </c>
      <c r="F8" s="28">
        <v>0.05</v>
      </c>
      <c r="O8" t="e">
        <f ca="1"/>
        <v>#NAME?</v>
      </c>
      <c r="P8" s="25" t="e">
        <f ca="1"/>
        <v>#NAME?</v>
      </c>
    </row>
    <row r="9" spans="1:19" x14ac:dyDescent="0.35">
      <c r="A9" s="3">
        <v>2</v>
      </c>
      <c r="B9" s="2">
        <f t="shared" si="1"/>
        <v>6</v>
      </c>
      <c r="C9" t="e">
        <f t="shared" ca="1" si="0"/>
        <v>#NAME?</v>
      </c>
      <c r="E9" t="e">
        <f t="array" aca="1" ref="E9:F11" ca="1">ADTEST(A4:A18,4,TRUE,0,F8)</f>
        <v>#NAME?</v>
      </c>
      <c r="F9" s="7" t="e">
        <f ca="1"/>
        <v>#NAME?</v>
      </c>
      <c r="H9" t="e">
        <f ca="1">FTEXT(F9)</f>
        <v>#NAME?</v>
      </c>
      <c r="J9" t="s">
        <v>52</v>
      </c>
      <c r="K9" s="28" t="e">
        <f ca="1">ANDERSON(C4:C18,4,F4)</f>
        <v>#NAME?</v>
      </c>
      <c r="M9" t="e">
        <f ca="1">FTEXT(K9)</f>
        <v>#NAME?</v>
      </c>
      <c r="O9" t="e">
        <f ca="1"/>
        <v>#NAME?</v>
      </c>
      <c r="P9" s="26" t="e">
        <f ca="1"/>
        <v>#NAME?</v>
      </c>
    </row>
    <row r="10" spans="1:19" x14ac:dyDescent="0.35">
      <c r="A10" s="3">
        <v>2.2000000000000002</v>
      </c>
      <c r="B10" s="2">
        <f t="shared" si="1"/>
        <v>7</v>
      </c>
      <c r="C10" t="e">
        <f t="shared" ca="1" si="0"/>
        <v>#NAME?</v>
      </c>
      <c r="E10" t="e">
        <f ca="1"/>
        <v>#NAME?</v>
      </c>
      <c r="F10" s="29" t="e">
        <f ca="1"/>
        <v>#NAME?</v>
      </c>
      <c r="J10" t="s">
        <v>16</v>
      </c>
      <c r="K10" s="29" t="e">
        <f ca="1">ADPROB(F9,4,F4,TRUE,,TRUE)</f>
        <v>#NAME?</v>
      </c>
      <c r="M10" t="e">
        <f ca="1">FTEXT(K10)</f>
        <v>#NAME?</v>
      </c>
    </row>
    <row r="11" spans="1:19" x14ac:dyDescent="0.35">
      <c r="A11" s="3">
        <v>2.6</v>
      </c>
      <c r="B11" s="2">
        <f t="shared" si="1"/>
        <v>8</v>
      </c>
      <c r="C11" t="e">
        <f t="shared" ca="1" si="0"/>
        <v>#NAME?</v>
      </c>
      <c r="E11" t="e">
        <f ca="1"/>
        <v>#NAME?</v>
      </c>
      <c r="F11" s="9" t="e">
        <f ca="1"/>
        <v>#NAME?</v>
      </c>
      <c r="J11" t="s">
        <v>55</v>
      </c>
      <c r="K11" s="9" t="e">
        <f ca="1">ADCRIT(,F8,4,F4)</f>
        <v>#NAME?</v>
      </c>
      <c r="M11" t="e">
        <f ca="1">FTEXT(K11)</f>
        <v>#NAME?</v>
      </c>
    </row>
    <row r="12" spans="1:19" x14ac:dyDescent="0.35">
      <c r="A12" s="3">
        <v>3</v>
      </c>
      <c r="B12" s="2">
        <f t="shared" si="1"/>
        <v>9</v>
      </c>
      <c r="C12" t="e">
        <f t="shared" ca="1" si="0"/>
        <v>#NAME?</v>
      </c>
    </row>
    <row r="13" spans="1:19" x14ac:dyDescent="0.35">
      <c r="A13" s="3">
        <v>3.5</v>
      </c>
      <c r="B13" s="2">
        <f t="shared" si="1"/>
        <v>10</v>
      </c>
      <c r="C13" t="e">
        <f t="shared" ca="1" si="0"/>
        <v>#NAME?</v>
      </c>
    </row>
    <row r="14" spans="1:19" x14ac:dyDescent="0.35">
      <c r="A14" s="3">
        <v>4</v>
      </c>
      <c r="B14" s="2">
        <f t="shared" si="1"/>
        <v>11</v>
      </c>
      <c r="C14" t="e">
        <f t="shared" ca="1" si="0"/>
        <v>#NAME?</v>
      </c>
    </row>
    <row r="15" spans="1:19" x14ac:dyDescent="0.35">
      <c r="A15" s="3">
        <v>4.8</v>
      </c>
      <c r="B15" s="2">
        <f t="shared" si="1"/>
        <v>12</v>
      </c>
      <c r="C15" t="e">
        <f t="shared" ca="1" si="0"/>
        <v>#NAME?</v>
      </c>
    </row>
    <row r="16" spans="1:19" x14ac:dyDescent="0.35">
      <c r="A16" s="3">
        <v>5.6</v>
      </c>
      <c r="B16" s="2">
        <f t="shared" si="1"/>
        <v>13</v>
      </c>
      <c r="C16" t="e">
        <f t="shared" ca="1" si="0"/>
        <v>#NAME?</v>
      </c>
    </row>
    <row r="17" spans="1:3" x14ac:dyDescent="0.35">
      <c r="A17" s="3">
        <v>6.6</v>
      </c>
      <c r="B17" s="2">
        <f t="shared" si="1"/>
        <v>14</v>
      </c>
      <c r="C17" t="e">
        <f t="shared" ca="1" si="0"/>
        <v>#NAME?</v>
      </c>
    </row>
    <row r="18" spans="1:3" x14ac:dyDescent="0.35">
      <c r="A18" s="18">
        <v>7.6</v>
      </c>
      <c r="B18" s="19">
        <f t="shared" si="1"/>
        <v>15</v>
      </c>
      <c r="C18" s="12" t="e">
        <f t="shared" ca="1" si="0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Normal</vt:lpstr>
      <vt:lpstr>RS</vt:lpstr>
      <vt:lpstr>Gamma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2023-09-22T21:16:19Z</dcterms:created>
  <dcterms:modified xsi:type="dcterms:W3CDTF">2023-09-22T21:19:39Z</dcterms:modified>
</cp:coreProperties>
</file>