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A2B1EDC-FE0F-4930-9E21-EEE92596E1E4}" xr6:coauthVersionLast="47" xr6:coauthVersionMax="47" xr10:uidLastSave="{00000000-0000-0000-0000-000000000000}"/>
  <bookViews>
    <workbookView xWindow="-110" yWindow="-110" windowWidth="19420" windowHeight="10300" xr2:uid="{24C25E8D-85A3-434E-A5F5-EFD6AC13F109}"/>
  </bookViews>
  <sheets>
    <sheet name="Title" sheetId="5" r:id="rId1"/>
    <sheet name="Kendall's Tau" sheetId="1" r:id="rId2"/>
    <sheet name="Kendall Tau 1" sheetId="2" r:id="rId3"/>
    <sheet name="Kendall Tau 2" sheetId="3" r:id="rId4"/>
    <sheet name="Kendall Tau 3" sheetId="4" r:id="rId5"/>
  </sheets>
  <externalReferences>
    <externalReference r:id="rId6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4" l="1"/>
  <c r="N17" i="4"/>
  <c r="N15" i="4"/>
  <c r="N12" i="4"/>
  <c r="S9" i="4"/>
  <c r="N9" i="4"/>
  <c r="Y8" i="4"/>
  <c r="S8" i="4"/>
  <c r="N8" i="4"/>
  <c r="Y7" i="4"/>
  <c r="S7" i="4"/>
  <c r="N7" i="4"/>
  <c r="Y6" i="4"/>
  <c r="S6" i="4"/>
  <c r="N6" i="4"/>
  <c r="S5" i="4"/>
  <c r="N5" i="4"/>
  <c r="AD4" i="4" a="1"/>
  <c r="AD7" i="4" s="1"/>
  <c r="AA8" i="4"/>
  <c r="AA7" i="4"/>
  <c r="AA4" i="4"/>
  <c r="AA4" i="4" a="1"/>
  <c r="AB10" i="4" s="1"/>
  <c r="N4" i="4"/>
  <c r="D16" i="4"/>
  <c r="D15" i="4"/>
  <c r="D12" i="4"/>
  <c r="D11" i="4"/>
  <c r="D8" i="4"/>
  <c r="D7" i="4"/>
  <c r="D4" i="4"/>
  <c r="D4" i="4" a="1"/>
  <c r="E18" i="4" s="1"/>
  <c r="N3" i="4"/>
  <c r="O18" i="3"/>
  <c r="O17" i="3"/>
  <c r="O15" i="3"/>
  <c r="O12" i="3"/>
  <c r="O9" i="3"/>
  <c r="O8" i="3"/>
  <c r="O7" i="3"/>
  <c r="O6" i="3"/>
  <c r="O5" i="3"/>
  <c r="O4" i="3"/>
  <c r="D17" i="3"/>
  <c r="E16" i="3"/>
  <c r="D16" i="3"/>
  <c r="D13" i="3"/>
  <c r="E12" i="3"/>
  <c r="D12" i="3"/>
  <c r="D9" i="3"/>
  <c r="E8" i="3"/>
  <c r="D8" i="3"/>
  <c r="D5" i="3"/>
  <c r="E4" i="3"/>
  <c r="D4" i="3"/>
  <c r="D4" i="3" a="1"/>
  <c r="E15" i="3" s="1"/>
  <c r="K18" i="2"/>
  <c r="K17" i="2"/>
  <c r="K15" i="2"/>
  <c r="V19" i="2"/>
  <c r="W18" i="2"/>
  <c r="V18" i="2"/>
  <c r="W17" i="2"/>
  <c r="V15" i="2"/>
  <c r="W14" i="2"/>
  <c r="V14" i="2"/>
  <c r="W13" i="2"/>
  <c r="V13" i="2" a="1"/>
  <c r="V17" i="2" s="1"/>
  <c r="T18" i="2"/>
  <c r="S18" i="2"/>
  <c r="T17" i="2"/>
  <c r="S17" i="2"/>
  <c r="S16" i="2"/>
  <c r="T14" i="2"/>
  <c r="S14" i="2"/>
  <c r="T13" i="2"/>
  <c r="S13" i="2"/>
  <c r="S13" i="2" a="1"/>
  <c r="T16" i="2" s="1"/>
  <c r="K12" i="2"/>
  <c r="K9" i="2"/>
  <c r="K8" i="2"/>
  <c r="K7" i="2"/>
  <c r="W6" i="2"/>
  <c r="T6" i="2"/>
  <c r="T6" i="2" a="1"/>
  <c r="K6" i="2"/>
  <c r="W5" i="2"/>
  <c r="T5" i="2"/>
  <c r="K5" i="2"/>
  <c r="Q10" i="2"/>
  <c r="P10" i="2"/>
  <c r="Q9" i="2"/>
  <c r="P9" i="2"/>
  <c r="P8" i="2"/>
  <c r="Q6" i="2"/>
  <c r="P6" i="2"/>
  <c r="Q5" i="2"/>
  <c r="P5" i="2"/>
  <c r="P4" i="2"/>
  <c r="P4" i="2" a="1"/>
  <c r="Q8" i="2" s="1"/>
  <c r="M10" i="2"/>
  <c r="N9" i="2"/>
  <c r="M9" i="2"/>
  <c r="M6" i="2"/>
  <c r="N5" i="2"/>
  <c r="M5" i="2"/>
  <c r="M4" i="2" a="1"/>
  <c r="N8" i="2" s="1"/>
  <c r="K4" i="2"/>
  <c r="D17" i="2"/>
  <c r="D13" i="2"/>
  <c r="D9" i="2"/>
  <c r="D5" i="2"/>
  <c r="D4" i="2" a="1"/>
  <c r="E16" i="2" s="1"/>
  <c r="K12" i="1"/>
  <c r="K11" i="1"/>
  <c r="I11" i="1"/>
  <c r="K10" i="1"/>
  <c r="K9" i="1"/>
  <c r="K8" i="1"/>
  <c r="K7" i="1"/>
  <c r="K6" i="1"/>
  <c r="E16" i="1"/>
  <c r="E12" i="1"/>
  <c r="E8" i="1"/>
  <c r="E4" i="1"/>
  <c r="D4" i="1" a="1"/>
  <c r="D16" i="1" s="1"/>
  <c r="L13" i="4"/>
  <c r="M13" i="3"/>
  <c r="I13" i="2"/>
  <c r="W4" i="2"/>
  <c r="T4" i="2"/>
  <c r="D5" i="1" l="1"/>
  <c r="D9" i="1"/>
  <c r="D13" i="1"/>
  <c r="D17" i="1"/>
  <c r="E5" i="2"/>
  <c r="E9" i="2"/>
  <c r="E13" i="2"/>
  <c r="E17" i="2"/>
  <c r="E7" i="4"/>
  <c r="E11" i="4"/>
  <c r="E15" i="4"/>
  <c r="AB7" i="4"/>
  <c r="AD4" i="4"/>
  <c r="AD8" i="4"/>
  <c r="D10" i="2"/>
  <c r="D18" i="2"/>
  <c r="AE4" i="4"/>
  <c r="D6" i="1"/>
  <c r="D10" i="1"/>
  <c r="D14" i="1"/>
  <c r="D18" i="1"/>
  <c r="E6" i="2"/>
  <c r="E10" i="2"/>
  <c r="E14" i="2"/>
  <c r="E18" i="2"/>
  <c r="N6" i="2"/>
  <c r="N10" i="2"/>
  <c r="P7" i="2"/>
  <c r="S15" i="2"/>
  <c r="S19" i="2"/>
  <c r="W15" i="2"/>
  <c r="W19" i="2"/>
  <c r="E5" i="3"/>
  <c r="E9" i="3"/>
  <c r="E13" i="3"/>
  <c r="E17" i="3"/>
  <c r="E4" i="4"/>
  <c r="E8" i="4"/>
  <c r="E12" i="4"/>
  <c r="E16" i="4"/>
  <c r="AB4" i="4"/>
  <c r="AB8" i="4"/>
  <c r="AD5" i="4"/>
  <c r="AD9" i="4"/>
  <c r="E5" i="1"/>
  <c r="F5" i="1" s="1"/>
  <c r="E13" i="1"/>
  <c r="D6" i="2"/>
  <c r="AE8" i="4"/>
  <c r="E6" i="1"/>
  <c r="E10" i="1"/>
  <c r="E14" i="1"/>
  <c r="E18" i="1"/>
  <c r="D7" i="2"/>
  <c r="D11" i="2"/>
  <c r="D15" i="2"/>
  <c r="M7" i="2"/>
  <c r="Q7" i="2"/>
  <c r="T15" i="2"/>
  <c r="T19" i="2"/>
  <c r="V16" i="2"/>
  <c r="D6" i="3"/>
  <c r="D10" i="3"/>
  <c r="D14" i="3"/>
  <c r="D18" i="3"/>
  <c r="D5" i="4"/>
  <c r="D9" i="4"/>
  <c r="D13" i="4"/>
  <c r="D17" i="4"/>
  <c r="AA5" i="4"/>
  <c r="AA9" i="4"/>
  <c r="AE5" i="4"/>
  <c r="AE9" i="4"/>
  <c r="E7" i="2"/>
  <c r="E11" i="2"/>
  <c r="E15" i="2"/>
  <c r="N7" i="2"/>
  <c r="W16" i="2"/>
  <c r="E6" i="3"/>
  <c r="E10" i="3"/>
  <c r="E14" i="3"/>
  <c r="E18" i="3"/>
  <c r="E5" i="4"/>
  <c r="E9" i="4"/>
  <c r="E13" i="4"/>
  <c r="E17" i="4"/>
  <c r="AB5" i="4"/>
  <c r="AB9" i="4"/>
  <c r="AD6" i="4"/>
  <c r="AD10" i="4"/>
  <c r="E7" i="1"/>
  <c r="F7" i="1" s="1"/>
  <c r="E11" i="1"/>
  <c r="E15" i="1"/>
  <c r="D4" i="2"/>
  <c r="D8" i="2"/>
  <c r="D12" i="2"/>
  <c r="D16" i="2"/>
  <c r="M4" i="2"/>
  <c r="M8" i="2"/>
  <c r="Q4" i="2"/>
  <c r="V13" i="2"/>
  <c r="D7" i="3"/>
  <c r="D11" i="3"/>
  <c r="D15" i="3"/>
  <c r="D6" i="4"/>
  <c r="D10" i="4"/>
  <c r="D14" i="4"/>
  <c r="D18" i="4"/>
  <c r="AA6" i="4"/>
  <c r="AA10" i="4"/>
  <c r="AE6" i="4"/>
  <c r="AE10" i="4"/>
  <c r="AE7" i="4"/>
  <c r="E9" i="1"/>
  <c r="E17" i="1"/>
  <c r="F16" i="1" s="1"/>
  <c r="D14" i="2"/>
  <c r="D7" i="1"/>
  <c r="D11" i="1"/>
  <c r="D15" i="1"/>
  <c r="D4" i="1"/>
  <c r="D8" i="1"/>
  <c r="D12" i="1"/>
  <c r="E4" i="2"/>
  <c r="E8" i="2"/>
  <c r="E12" i="2"/>
  <c r="N4" i="2"/>
  <c r="E7" i="3"/>
  <c r="E11" i="3"/>
  <c r="E6" i="4"/>
  <c r="E10" i="4"/>
  <c r="E14" i="4"/>
  <c r="AB6" i="4"/>
  <c r="H8" i="4"/>
  <c r="H11" i="4"/>
  <c r="H7" i="4"/>
  <c r="F8" i="2"/>
  <c r="F18" i="2"/>
  <c r="F15" i="2"/>
  <c r="F11" i="1"/>
  <c r="F18" i="1"/>
  <c r="F6" i="1"/>
  <c r="F17" i="1"/>
  <c r="H10" i="3" l="1"/>
  <c r="J10" i="3"/>
  <c r="I18" i="3"/>
  <c r="G18" i="3"/>
  <c r="F18" i="3"/>
  <c r="I14" i="3"/>
  <c r="G14" i="3"/>
  <c r="F14" i="3"/>
  <c r="H13" i="3"/>
  <c r="J13" i="3"/>
  <c r="F11" i="2"/>
  <c r="F4" i="2"/>
  <c r="F5" i="2"/>
  <c r="H12" i="4"/>
  <c r="H13" i="4"/>
  <c r="H14" i="4"/>
  <c r="F9" i="2"/>
  <c r="H16" i="4"/>
  <c r="H17" i="4"/>
  <c r="H18" i="4"/>
  <c r="J6" i="3"/>
  <c r="H6" i="3"/>
  <c r="H17" i="3"/>
  <c r="J17" i="3"/>
  <c r="F10" i="1"/>
  <c r="F15" i="1"/>
  <c r="J14" i="3"/>
  <c r="H14" i="3"/>
  <c r="I11" i="3"/>
  <c r="F11" i="3"/>
  <c r="G11" i="3"/>
  <c r="G8" i="3"/>
  <c r="F8" i="3"/>
  <c r="I8" i="3"/>
  <c r="I5" i="3"/>
  <c r="G5" i="3"/>
  <c r="F5" i="3"/>
  <c r="F10" i="2"/>
  <c r="I4" i="2"/>
  <c r="F12" i="2"/>
  <c r="F13" i="2"/>
  <c r="H15" i="4"/>
  <c r="I4" i="4"/>
  <c r="G4" i="4"/>
  <c r="F4" i="4"/>
  <c r="G5" i="4"/>
  <c r="F5" i="4"/>
  <c r="I5" i="4"/>
  <c r="F7" i="3"/>
  <c r="I7" i="3"/>
  <c r="G7" i="3"/>
  <c r="F9" i="1"/>
  <c r="F13" i="1"/>
  <c r="F14" i="1"/>
  <c r="H18" i="3"/>
  <c r="J18" i="3"/>
  <c r="I15" i="3"/>
  <c r="F15" i="3"/>
  <c r="G15" i="3"/>
  <c r="G12" i="3"/>
  <c r="F12" i="3"/>
  <c r="I12" i="3"/>
  <c r="G9" i="3"/>
  <c r="F9" i="3"/>
  <c r="I9" i="3"/>
  <c r="F6" i="2"/>
  <c r="F16" i="2"/>
  <c r="F17" i="2"/>
  <c r="I7" i="4"/>
  <c r="G7" i="4"/>
  <c r="F7" i="4"/>
  <c r="I8" i="4"/>
  <c r="G8" i="4"/>
  <c r="F8" i="4"/>
  <c r="G9" i="4"/>
  <c r="F9" i="4"/>
  <c r="I9" i="4"/>
  <c r="I4" i="3"/>
  <c r="G4" i="3"/>
  <c r="F4" i="3"/>
  <c r="I10" i="3"/>
  <c r="G10" i="3"/>
  <c r="F10" i="3"/>
  <c r="M4" i="3"/>
  <c r="J4" i="3"/>
  <c r="H4" i="3"/>
  <c r="G16" i="3"/>
  <c r="I16" i="3"/>
  <c r="F16" i="3"/>
  <c r="G13" i="3"/>
  <c r="F13" i="3"/>
  <c r="I13" i="3"/>
  <c r="G6" i="4"/>
  <c r="F6" i="4"/>
  <c r="I6" i="4"/>
  <c r="I11" i="4"/>
  <c r="G11" i="4"/>
  <c r="F11" i="4"/>
  <c r="G12" i="4"/>
  <c r="F12" i="4"/>
  <c r="I12" i="4"/>
  <c r="I13" i="4"/>
  <c r="G13" i="4"/>
  <c r="F13" i="4"/>
  <c r="F12" i="1"/>
  <c r="F4" i="1"/>
  <c r="J7" i="3"/>
  <c r="H7" i="3"/>
  <c r="J8" i="3"/>
  <c r="H8" i="3"/>
  <c r="G6" i="3"/>
  <c r="I6" i="3"/>
  <c r="F6" i="3"/>
  <c r="G17" i="3"/>
  <c r="F17" i="3"/>
  <c r="I17" i="3"/>
  <c r="G10" i="4"/>
  <c r="F10" i="4"/>
  <c r="I10" i="4"/>
  <c r="G15" i="4"/>
  <c r="F15" i="4"/>
  <c r="I15" i="4"/>
  <c r="I16" i="4"/>
  <c r="G16" i="4"/>
  <c r="F16" i="4"/>
  <c r="I17" i="4"/>
  <c r="G17" i="4"/>
  <c r="F17" i="4"/>
  <c r="F8" i="1"/>
  <c r="J11" i="3"/>
  <c r="H11" i="3"/>
  <c r="J12" i="3"/>
  <c r="H12" i="3"/>
  <c r="J5" i="3"/>
  <c r="H5" i="3"/>
  <c r="F14" i="2"/>
  <c r="I14" i="4"/>
  <c r="G14" i="4"/>
  <c r="F14" i="4"/>
  <c r="H4" i="4"/>
  <c r="L3" i="4"/>
  <c r="H5" i="4"/>
  <c r="H6" i="4"/>
  <c r="I6" i="1"/>
  <c r="J15" i="3"/>
  <c r="H15" i="3"/>
  <c r="J16" i="3"/>
  <c r="H16" i="3"/>
  <c r="H9" i="3"/>
  <c r="J9" i="3"/>
  <c r="F7" i="2"/>
  <c r="G18" i="4"/>
  <c r="F18" i="4"/>
  <c r="I18" i="4"/>
  <c r="H9" i="4"/>
  <c r="H10" i="4"/>
  <c r="I7" i="1" l="1"/>
  <c r="F19" i="3"/>
  <c r="M6" i="3" s="1"/>
  <c r="G19" i="3"/>
  <c r="M7" i="3" s="1"/>
  <c r="I5" i="2"/>
  <c r="H19" i="3"/>
  <c r="I19" i="3"/>
  <c r="L4" i="4"/>
  <c r="Q5" i="4"/>
  <c r="J19" i="3"/>
  <c r="F19" i="4"/>
  <c r="L6" i="4" s="1"/>
  <c r="H19" i="4"/>
  <c r="V6" i="4" s="1"/>
  <c r="V8" i="4"/>
  <c r="V7" i="4"/>
  <c r="M5" i="3"/>
  <c r="M9" i="3" s="1"/>
  <c r="G19" i="4"/>
  <c r="L5" i="4" s="1"/>
  <c r="F19" i="2"/>
  <c r="I6" i="2" s="1"/>
  <c r="I19" i="4"/>
  <c r="W6" i="4" s="1"/>
  <c r="W8" i="4"/>
  <c r="W7" i="4"/>
  <c r="F19" i="1"/>
  <c r="I8" i="1" s="1"/>
  <c r="L7" i="4" l="1"/>
  <c r="I7" i="2"/>
  <c r="I8" i="2" s="1"/>
  <c r="Q6" i="4"/>
  <c r="Q8" i="4"/>
  <c r="Q9" i="4"/>
  <c r="L9" i="4" s="1"/>
  <c r="I9" i="2"/>
  <c r="I17" i="2" s="1"/>
  <c r="L8" i="4"/>
  <c r="M8" i="3"/>
  <c r="Q7" i="4"/>
  <c r="I9" i="1"/>
  <c r="I10" i="1" s="1"/>
  <c r="I12" i="1" s="1"/>
  <c r="L17" i="4" l="1"/>
  <c r="L18" i="4"/>
  <c r="L12" i="4"/>
  <c r="L14" i="4" s="1"/>
  <c r="L15" i="4" s="1"/>
  <c r="M18" i="3"/>
  <c r="M12" i="3"/>
  <c r="M14" i="3" s="1"/>
  <c r="M15" i="3" s="1"/>
  <c r="M17" i="3"/>
  <c r="I18" i="2"/>
  <c r="I12" i="2"/>
  <c r="I14" i="2" s="1"/>
  <c r="I15" i="2" s="1"/>
</calcChain>
</file>

<file path=xl/sharedStrings.xml><?xml version="1.0" encoding="utf-8"?>
<sst xmlns="http://schemas.openxmlformats.org/spreadsheetml/2006/main" count="124" uniqueCount="57">
  <si>
    <t>Kendall's tau</t>
  </si>
  <si>
    <t>Life Exp</t>
  </si>
  <si>
    <t>Cigarettes</t>
  </si>
  <si>
    <t>Inversions</t>
  </si>
  <si>
    <t>significance testing</t>
  </si>
  <si>
    <t>alpha</t>
  </si>
  <si>
    <t>n</t>
  </si>
  <si>
    <t>C(n, 2)</t>
  </si>
  <si>
    <t>D</t>
  </si>
  <si>
    <t>C</t>
  </si>
  <si>
    <t>tau</t>
  </si>
  <si>
    <t>tau-crit</t>
  </si>
  <si>
    <t>sig</t>
  </si>
  <si>
    <t>KCORREL</t>
  </si>
  <si>
    <t>two tail</t>
  </si>
  <si>
    <t>one tail</t>
  </si>
  <si>
    <t>Correlation Coefficients</t>
  </si>
  <si>
    <t>Pearson</t>
  </si>
  <si>
    <t>Spearman</t>
  </si>
  <si>
    <t>Kendall</t>
  </si>
  <si>
    <t>Kendall's coefficient (test)</t>
  </si>
  <si>
    <t>std error</t>
  </si>
  <si>
    <t>Alpha</t>
  </si>
  <si>
    <t>α</t>
  </si>
  <si>
    <t>Tails</t>
  </si>
  <si>
    <t>z</t>
  </si>
  <si>
    <t>z-crit</t>
  </si>
  <si>
    <t>=NORM.S.INV(1-I11/2)</t>
  </si>
  <si>
    <t>p-value</t>
  </si>
  <si>
    <t>=2*NORM.S.DIST(-ABS(I12),TRUE)</t>
  </si>
  <si>
    <t>lower</t>
  </si>
  <si>
    <t>upper</t>
  </si>
  <si>
    <t>Cig</t>
  </si>
  <si>
    <t>Ties - Life</t>
  </si>
  <si>
    <t>Ties - Cig</t>
  </si>
  <si>
    <t>Ties - Both</t>
  </si>
  <si>
    <t>=NORM.S.INV(1-M11/2)</t>
  </si>
  <si>
    <t>=2*(1-NORM.S.DIST(ABS(M12),TRUE))</t>
  </si>
  <si>
    <t>Kendall's tau with ties</t>
  </si>
  <si>
    <t>Ties-Life</t>
  </si>
  <si>
    <t>Ties-Cig</t>
  </si>
  <si>
    <t>standard error calculation</t>
  </si>
  <si>
    <t>m0</t>
  </si>
  <si>
    <t>m1</t>
  </si>
  <si>
    <t>t(t-1)</t>
  </si>
  <si>
    <t>d</t>
  </si>
  <si>
    <t>m2</t>
  </si>
  <si>
    <t>t(t-1)(2t+5)</t>
  </si>
  <si>
    <t>m3</t>
  </si>
  <si>
    <t>t(t-1)(t-2)</t>
  </si>
  <si>
    <t>m</t>
  </si>
  <si>
    <t>=NORM.S.INV(1-L11/2)</t>
  </si>
  <si>
    <t>=2*(1-NORM.S.DIST(ABS(L12),TRUE))</t>
  </si>
  <si>
    <t>Real Statistics Using Excel</t>
  </si>
  <si>
    <t>Updated</t>
  </si>
  <si>
    <t>Copyright © 2013 - 2023 Charles Zaiontz</t>
  </si>
  <si>
    <t>Kendall's Tau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</si>
</sst>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164" fontId="0" fillId="0" borderId="0" xfId="0" applyNumberFormat="1"/>
    <xf numFmtId="0" fontId="0" fillId="0" borderId="10" xfId="0" applyBorder="1"/>
    <xf numFmtId="0" fontId="0" fillId="0" borderId="0" xfId="0" quotePrefix="1"/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5" xfId="0" applyBorder="1"/>
    <xf numFmtId="0" fontId="0" fillId="0" borderId="19" xfId="0" applyBorder="1"/>
    <xf numFmtId="0" fontId="0" fillId="0" borderId="7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D1D3-FA0C-458A-8BBE-BC1FC8DF041F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53</v>
      </c>
    </row>
    <row r="2" spans="1:2" x14ac:dyDescent="0.35">
      <c r="A2" t="s">
        <v>56</v>
      </c>
    </row>
    <row r="4" spans="1:2" x14ac:dyDescent="0.35">
      <c r="A4" t="s">
        <v>54</v>
      </c>
      <c r="B4" s="44">
        <v>45108</v>
      </c>
    </row>
    <row r="6" spans="1:2" x14ac:dyDescent="0.35">
      <c r="A6" s="45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7D58-EEBF-460C-B099-393FD33C3223}">
  <sheetPr codeName="Sheet359"/>
  <dimension ref="A1:L19"/>
  <sheetViews>
    <sheetView workbookViewId="0"/>
  </sheetViews>
  <sheetFormatPr defaultRowHeight="14.5" x14ac:dyDescent="0.35"/>
  <cols>
    <col min="1" max="2" width="9.7265625" customWidth="1"/>
    <col min="3" max="3" width="6.1796875" customWidth="1"/>
    <col min="4" max="5" width="10.7265625" customWidth="1"/>
    <col min="6" max="6" width="10" customWidth="1"/>
    <col min="7" max="7" width="6" customWidth="1"/>
    <col min="8" max="8" width="11.7265625" customWidth="1"/>
    <col min="10" max="10" width="4.453125" customWidth="1"/>
    <col min="11" max="11" width="26.453125" customWidth="1"/>
  </cols>
  <sheetData>
    <row r="1" spans="1:12" x14ac:dyDescent="0.35">
      <c r="A1" s="1" t="s">
        <v>0</v>
      </c>
    </row>
    <row r="3" spans="1:12" x14ac:dyDescent="0.35">
      <c r="A3" s="2" t="s">
        <v>1</v>
      </c>
      <c r="B3" s="2" t="s">
        <v>2</v>
      </c>
      <c r="D3" s="3" t="s">
        <v>1</v>
      </c>
      <c r="E3" s="4" t="s">
        <v>2</v>
      </c>
      <c r="F3" s="5" t="s">
        <v>3</v>
      </c>
      <c r="H3" t="s">
        <v>4</v>
      </c>
    </row>
    <row r="4" spans="1:12" x14ac:dyDescent="0.35">
      <c r="A4" s="6">
        <v>80</v>
      </c>
      <c r="B4" s="6">
        <v>5</v>
      </c>
      <c r="D4" s="7" t="e">
        <f t="array" aca="1" ref="D4:E18" ca="1">QSORTRows(A4:B18)</f>
        <v>#NAME?</v>
      </c>
      <c r="E4" s="8" t="e">
        <f ca="1"/>
        <v>#NAME?</v>
      </c>
      <c r="F4" s="12">
        <f ca="1">COUNTIF(E5:E$19,"&lt;"&amp;E4)</f>
        <v>14</v>
      </c>
    </row>
    <row r="5" spans="1:12" x14ac:dyDescent="0.35">
      <c r="A5" s="6">
        <v>78</v>
      </c>
      <c r="B5" s="6">
        <v>23</v>
      </c>
      <c r="D5" s="9" t="e">
        <f ca="1"/>
        <v>#NAME?</v>
      </c>
      <c r="E5" s="6" t="e">
        <f ca="1"/>
        <v>#NAME?</v>
      </c>
      <c r="F5" s="12">
        <f ca="1">COUNTIF(E6:E$19,"&lt;"&amp;E5)</f>
        <v>13</v>
      </c>
      <c r="H5" t="s">
        <v>5</v>
      </c>
      <c r="I5" s="13">
        <v>0.05</v>
      </c>
      <c r="L5" s="14"/>
    </row>
    <row r="6" spans="1:12" x14ac:dyDescent="0.35">
      <c r="A6" s="6">
        <v>60</v>
      </c>
      <c r="B6" s="6">
        <v>25</v>
      </c>
      <c r="D6" s="9" t="e">
        <f ca="1"/>
        <v>#NAME?</v>
      </c>
      <c r="E6" s="6" t="e">
        <f ca="1"/>
        <v>#NAME?</v>
      </c>
      <c r="F6" s="12">
        <f ca="1">COUNTIF(E7:E$19,"&lt;"&amp;E6)</f>
        <v>12</v>
      </c>
      <c r="H6" t="s">
        <v>6</v>
      </c>
      <c r="I6" s="15">
        <f ca="1">COUNT(D4:D18)</f>
        <v>0</v>
      </c>
      <c r="K6" s="16" t="e">
        <f ca="1">FTEXT(I6)</f>
        <v>#NAME?</v>
      </c>
    </row>
    <row r="7" spans="1:12" x14ac:dyDescent="0.35">
      <c r="A7" s="6">
        <v>53</v>
      </c>
      <c r="B7" s="6">
        <v>48</v>
      </c>
      <c r="D7" s="9" t="e">
        <f ca="1"/>
        <v>#NAME?</v>
      </c>
      <c r="E7" s="6" t="e">
        <f ca="1"/>
        <v>#NAME?</v>
      </c>
      <c r="F7" s="12">
        <f ca="1">COUNTIF(E8:E$19,"&lt;"&amp;E7)</f>
        <v>11</v>
      </c>
      <c r="H7" t="s">
        <v>7</v>
      </c>
      <c r="I7" s="15" t="e">
        <f ca="1">COMBIN(I6,2)</f>
        <v>#NUM!</v>
      </c>
      <c r="K7" s="16" t="e">
        <f ca="1">FTEXT(I7)</f>
        <v>#NAME?</v>
      </c>
    </row>
    <row r="8" spans="1:12" x14ac:dyDescent="0.35">
      <c r="A8" s="6">
        <v>85</v>
      </c>
      <c r="B8" s="6">
        <v>17</v>
      </c>
      <c r="D8" s="9" t="e">
        <f ca="1"/>
        <v>#NAME?</v>
      </c>
      <c r="E8" s="6" t="e">
        <f ca="1"/>
        <v>#NAME?</v>
      </c>
      <c r="F8" s="12">
        <f ca="1">COUNTIF(E9:E$19,"&lt;"&amp;E8)</f>
        <v>10</v>
      </c>
      <c r="H8" t="s">
        <v>8</v>
      </c>
      <c r="I8" s="15">
        <f ca="1">F19</f>
        <v>105</v>
      </c>
      <c r="K8" s="16" t="e">
        <f ca="1">FTEXT(I8)</f>
        <v>#NAME?</v>
      </c>
    </row>
    <row r="9" spans="1:12" x14ac:dyDescent="0.35">
      <c r="A9" s="6">
        <v>84</v>
      </c>
      <c r="B9" s="6">
        <v>8</v>
      </c>
      <c r="D9" s="9" t="e">
        <f ca="1"/>
        <v>#NAME?</v>
      </c>
      <c r="E9" s="6" t="e">
        <f ca="1"/>
        <v>#NAME?</v>
      </c>
      <c r="F9" s="12">
        <f ca="1">COUNTIF(E10:E$19,"&lt;"&amp;E9)</f>
        <v>9</v>
      </c>
      <c r="H9" t="s">
        <v>9</v>
      </c>
      <c r="I9" s="15" t="e">
        <f ca="1">I7-I8</f>
        <v>#NUM!</v>
      </c>
      <c r="K9" s="16" t="e">
        <f ca="1">FTEXT(I9)</f>
        <v>#NAME?</v>
      </c>
    </row>
    <row r="10" spans="1:12" x14ac:dyDescent="0.35">
      <c r="A10" s="6">
        <v>73</v>
      </c>
      <c r="B10" s="6">
        <v>4</v>
      </c>
      <c r="D10" s="9" t="e">
        <f ca="1"/>
        <v>#NAME?</v>
      </c>
      <c r="E10" s="6" t="e">
        <f ca="1"/>
        <v>#NAME?</v>
      </c>
      <c r="F10" s="12">
        <f ca="1">COUNTIF(E11:E$19,"&lt;"&amp;E10)</f>
        <v>8</v>
      </c>
      <c r="H10" t="s">
        <v>10</v>
      </c>
      <c r="I10" s="15" t="e">
        <f ca="1">(I9-I8)/I7</f>
        <v>#NUM!</v>
      </c>
      <c r="K10" s="16" t="e">
        <f ca="1">FTEXT(I10)</f>
        <v>#NAME?</v>
      </c>
    </row>
    <row r="11" spans="1:12" x14ac:dyDescent="0.35">
      <c r="A11" s="6">
        <v>79</v>
      </c>
      <c r="B11" s="6">
        <v>26</v>
      </c>
      <c r="D11" s="9" t="e">
        <f ca="1"/>
        <v>#NAME?</v>
      </c>
      <c r="E11" s="6" t="e">
        <f ca="1"/>
        <v>#NAME?</v>
      </c>
      <c r="F11" s="12">
        <f ca="1">COUNTIF(E12:E$19,"&lt;"&amp;E11)</f>
        <v>7</v>
      </c>
      <c r="H11" t="s">
        <v>11</v>
      </c>
      <c r="I11" s="15" t="e">
        <f ca="1">TauCRIT(I6,I5,2)</f>
        <v>#NAME?</v>
      </c>
      <c r="K11" s="16" t="e">
        <f ca="1">FTEXT(I11)</f>
        <v>#NAME?</v>
      </c>
    </row>
    <row r="12" spans="1:12" x14ac:dyDescent="0.35">
      <c r="A12" s="6">
        <v>81</v>
      </c>
      <c r="B12" s="6">
        <v>11</v>
      </c>
      <c r="D12" s="9" t="e">
        <f ca="1"/>
        <v>#NAME?</v>
      </c>
      <c r="E12" s="6" t="e">
        <f ca="1"/>
        <v>#NAME?</v>
      </c>
      <c r="F12" s="12">
        <f ca="1">COUNTIF(E13:E$19,"&lt;"&amp;E12)</f>
        <v>6</v>
      </c>
      <c r="H12" t="s">
        <v>12</v>
      </c>
      <c r="I12" s="17" t="e">
        <f ca="1">IF(ABS(I10)&gt;I11,"yes","no")</f>
        <v>#NUM!</v>
      </c>
      <c r="K12" s="16" t="e">
        <f ca="1">FTEXT(I12)</f>
        <v>#NAME?</v>
      </c>
    </row>
    <row r="13" spans="1:12" x14ac:dyDescent="0.35">
      <c r="A13" s="6">
        <v>75</v>
      </c>
      <c r="B13" s="6">
        <v>19</v>
      </c>
      <c r="D13" s="9" t="e">
        <f ca="1"/>
        <v>#NAME?</v>
      </c>
      <c r="E13" s="6" t="e">
        <f ca="1"/>
        <v>#NAME?</v>
      </c>
      <c r="F13" s="12">
        <f ca="1">COUNTIF(E14:E$19,"&lt;"&amp;E13)</f>
        <v>5</v>
      </c>
    </row>
    <row r="14" spans="1:12" x14ac:dyDescent="0.35">
      <c r="A14" s="6">
        <v>68</v>
      </c>
      <c r="B14" s="6">
        <v>14</v>
      </c>
      <c r="D14" s="9" t="e">
        <f ca="1"/>
        <v>#NAME?</v>
      </c>
      <c r="E14" s="6" t="e">
        <f ca="1"/>
        <v>#NAME?</v>
      </c>
      <c r="F14" s="12">
        <f ca="1">COUNTIF(E15:E$19,"&lt;"&amp;E14)</f>
        <v>4</v>
      </c>
    </row>
    <row r="15" spans="1:12" x14ac:dyDescent="0.35">
      <c r="A15" s="6">
        <v>72</v>
      </c>
      <c r="B15" s="6">
        <v>35</v>
      </c>
      <c r="D15" s="9" t="e">
        <f ca="1"/>
        <v>#NAME?</v>
      </c>
      <c r="E15" s="6" t="e">
        <f ca="1"/>
        <v>#NAME?</v>
      </c>
      <c r="F15" s="12">
        <f ca="1">COUNTIF(E16:E$19,"&lt;"&amp;E15)</f>
        <v>3</v>
      </c>
    </row>
    <row r="16" spans="1:12" x14ac:dyDescent="0.35">
      <c r="A16" s="6">
        <v>58</v>
      </c>
      <c r="B16" s="6">
        <v>29</v>
      </c>
      <c r="D16" s="9" t="e">
        <f ca="1"/>
        <v>#NAME?</v>
      </c>
      <c r="E16" s="6" t="e">
        <f ca="1"/>
        <v>#NAME?</v>
      </c>
      <c r="F16" s="12">
        <f ca="1">COUNTIF(E17:E$19,"&lt;"&amp;E16)</f>
        <v>2</v>
      </c>
    </row>
    <row r="17" spans="1:6" x14ac:dyDescent="0.35">
      <c r="A17" s="6">
        <v>92</v>
      </c>
      <c r="B17" s="6">
        <v>3</v>
      </c>
      <c r="D17" s="9" t="e">
        <f ca="1"/>
        <v>#NAME?</v>
      </c>
      <c r="E17" s="6" t="e">
        <f ca="1"/>
        <v>#NAME?</v>
      </c>
      <c r="F17" s="12">
        <f ca="1">COUNTIF(E18:E$19,"&lt;"&amp;E17)</f>
        <v>1</v>
      </c>
    </row>
    <row r="18" spans="1:6" x14ac:dyDescent="0.35">
      <c r="A18" s="11">
        <v>65</v>
      </c>
      <c r="B18" s="11">
        <v>24</v>
      </c>
      <c r="D18" s="10" t="e">
        <f ca="1"/>
        <v>#NAME?</v>
      </c>
      <c r="E18" s="11" t="e">
        <f ca="1"/>
        <v>#NAME?</v>
      </c>
      <c r="F18" s="18">
        <f ca="1">COUNTIF(E19:E$19,"&lt;"&amp;E18)</f>
        <v>0</v>
      </c>
    </row>
    <row r="19" spans="1:6" x14ac:dyDescent="0.35">
      <c r="F19" s="6">
        <f ca="1">SUM(F4:F18)</f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D0A2-0CD7-4D93-8D78-6F2B8C2CD831}">
  <sheetPr codeName="Sheet293"/>
  <dimension ref="A1:W19"/>
  <sheetViews>
    <sheetView workbookViewId="0"/>
  </sheetViews>
  <sheetFormatPr defaultRowHeight="14.5" x14ac:dyDescent="0.35"/>
  <cols>
    <col min="1" max="2" width="9.7265625" customWidth="1"/>
    <col min="3" max="3" width="4.453125" customWidth="1"/>
    <col min="4" max="5" width="10.7265625" customWidth="1"/>
    <col min="6" max="6" width="10" customWidth="1"/>
    <col min="7" max="7" width="4.1796875" customWidth="1"/>
    <col min="8" max="8" width="11.7265625" customWidth="1"/>
    <col min="10" max="10" width="2.1796875" customWidth="1"/>
    <col min="11" max="11" width="30" customWidth="1"/>
    <col min="18" max="19" width="9.81640625" customWidth="1"/>
    <col min="20" max="21" width="10.1796875" customWidth="1"/>
    <col min="22" max="22" width="9.54296875" customWidth="1"/>
  </cols>
  <sheetData>
    <row r="1" spans="1:23" x14ac:dyDescent="0.35">
      <c r="A1" s="1" t="s">
        <v>0</v>
      </c>
    </row>
    <row r="2" spans="1:23" x14ac:dyDescent="0.35">
      <c r="M2" t="s">
        <v>13</v>
      </c>
      <c r="N2" t="s">
        <v>14</v>
      </c>
      <c r="P2" t="s">
        <v>13</v>
      </c>
      <c r="Q2" t="s">
        <v>15</v>
      </c>
      <c r="S2" t="s">
        <v>16</v>
      </c>
      <c r="V2" t="s">
        <v>16</v>
      </c>
    </row>
    <row r="3" spans="1:23" x14ac:dyDescent="0.35">
      <c r="A3" s="2" t="s">
        <v>1</v>
      </c>
      <c r="B3" s="2" t="s">
        <v>2</v>
      </c>
      <c r="D3" s="3" t="s">
        <v>1</v>
      </c>
      <c r="E3" s="4" t="s">
        <v>2</v>
      </c>
      <c r="F3" s="5" t="s">
        <v>3</v>
      </c>
    </row>
    <row r="4" spans="1:23" x14ac:dyDescent="0.35">
      <c r="A4" s="6">
        <v>80</v>
      </c>
      <c r="B4" s="6">
        <v>5</v>
      </c>
      <c r="D4" s="7" t="e">
        <f t="array" aca="1" ref="D4:E18" ca="1">QSORTRows(A4:B18)</f>
        <v>#NAME?</v>
      </c>
      <c r="E4" s="8" t="e">
        <f ca="1"/>
        <v>#NAME?</v>
      </c>
      <c r="F4" s="12">
        <f ca="1">COUNTIF(E5:E$19,"&lt;"&amp;E4)</f>
        <v>14</v>
      </c>
      <c r="H4" t="s">
        <v>6</v>
      </c>
      <c r="I4" s="13">
        <f ca="1">COUNT(D4:D18)</f>
        <v>0</v>
      </c>
      <c r="K4" s="16" t="e">
        <f ca="1">FTEXT(I4)</f>
        <v>#NAME?</v>
      </c>
      <c r="M4" t="e">
        <f t="array" aca="1" ref="M4:N10" ca="1">KCORREL(A4:A18,B4:B18,TRUE,,,FALSE)</f>
        <v>#NAME?</v>
      </c>
      <c r="N4" s="13" t="e">
        <f ca="1"/>
        <v>#NAME?</v>
      </c>
      <c r="P4" t="e">
        <f t="array" aca="1" ref="P4:Q10" ca="1">KCORREL(A4:A18,B4:B18,TRUE,1,,FALSE)</f>
        <v>#NAME?</v>
      </c>
      <c r="Q4" s="13" t="e">
        <f ca="1"/>
        <v>#NAME?</v>
      </c>
      <c r="S4" t="s">
        <v>17</v>
      </c>
      <c r="T4" s="20">
        <f>CORREL(A4:A18,B4:B18)</f>
        <v>-0.72094083207588544</v>
      </c>
      <c r="V4" t="s">
        <v>17</v>
      </c>
      <c r="W4" s="20">
        <f>CORREL(A4:A18,B4:B18)</f>
        <v>-0.72094083207588544</v>
      </c>
    </row>
    <row r="5" spans="1:23" x14ac:dyDescent="0.35">
      <c r="A5" s="6">
        <v>78</v>
      </c>
      <c r="B5" s="6">
        <v>23</v>
      </c>
      <c r="D5" s="9" t="e">
        <f ca="1"/>
        <v>#NAME?</v>
      </c>
      <c r="E5" s="6" t="e">
        <f ca="1"/>
        <v>#NAME?</v>
      </c>
      <c r="F5" s="12">
        <f ca="1">COUNTIF(E6:E$19,"&lt;"&amp;E5)</f>
        <v>13</v>
      </c>
      <c r="H5" t="s">
        <v>7</v>
      </c>
      <c r="I5" s="15" t="e">
        <f ca="1">COMBIN(I4,2)</f>
        <v>#NUM!</v>
      </c>
      <c r="K5" s="16" t="e">
        <f ca="1">FTEXT(I5)</f>
        <v>#NAME?</v>
      </c>
      <c r="M5" t="e">
        <f ca="1"/>
        <v>#NAME?</v>
      </c>
      <c r="N5" s="15" t="e">
        <f ca="1"/>
        <v>#NAME?</v>
      </c>
      <c r="P5" t="e">
        <f ca="1"/>
        <v>#NAME?</v>
      </c>
      <c r="Q5" s="15" t="e">
        <f ca="1"/>
        <v>#NAME?</v>
      </c>
      <c r="S5" t="s">
        <v>18</v>
      </c>
      <c r="T5" s="21" t="e">
        <f ca="1">SCORREL(A4:A18,B4:B18)</f>
        <v>#NAME?</v>
      </c>
      <c r="V5" t="s">
        <v>18</v>
      </c>
      <c r="W5" s="21" t="e">
        <f ca="1">SCORREL(A4:A18,B4:B18)</f>
        <v>#NAME?</v>
      </c>
    </row>
    <row r="6" spans="1:23" x14ac:dyDescent="0.35">
      <c r="A6" s="6">
        <v>60</v>
      </c>
      <c r="B6" s="6">
        <v>25</v>
      </c>
      <c r="D6" s="9" t="e">
        <f ca="1"/>
        <v>#NAME?</v>
      </c>
      <c r="E6" s="6" t="e">
        <f ca="1"/>
        <v>#NAME?</v>
      </c>
      <c r="F6" s="12">
        <f ca="1">COUNTIF(E7:E$19,"&lt;"&amp;E6)</f>
        <v>12</v>
      </c>
      <c r="H6" t="s">
        <v>8</v>
      </c>
      <c r="I6" s="15">
        <f ca="1">F19</f>
        <v>105</v>
      </c>
      <c r="K6" s="16" t="e">
        <f ca="1">FTEXT(I6)</f>
        <v>#NAME?</v>
      </c>
      <c r="M6" t="e">
        <f ca="1"/>
        <v>#NAME?</v>
      </c>
      <c r="N6" s="15" t="e">
        <f ca="1"/>
        <v>#NAME?</v>
      </c>
      <c r="P6" t="e">
        <f ca="1"/>
        <v>#NAME?</v>
      </c>
      <c r="Q6" s="15" t="e">
        <f ca="1"/>
        <v>#NAME?</v>
      </c>
      <c r="S6" t="s">
        <v>19</v>
      </c>
      <c r="T6" s="22" t="e">
        <f t="array" aca="1" ref="T6" ca="1">KCORREL(A4:A18,B4:B18,,,,FALSE)</f>
        <v>#NAME?</v>
      </c>
      <c r="V6" t="s">
        <v>19</v>
      </c>
      <c r="W6" s="22" t="e">
        <f ca="1">KCORREL(A4:A18,B4:B18,,,,FALSE)</f>
        <v>#NAME?</v>
      </c>
    </row>
    <row r="7" spans="1:23" x14ac:dyDescent="0.35">
      <c r="A7" s="6">
        <v>53</v>
      </c>
      <c r="B7" s="6">
        <v>48</v>
      </c>
      <c r="D7" s="9" t="e">
        <f ca="1"/>
        <v>#NAME?</v>
      </c>
      <c r="E7" s="6" t="e">
        <f ca="1"/>
        <v>#NAME?</v>
      </c>
      <c r="F7" s="12">
        <f ca="1">COUNTIF(E8:E$19,"&lt;"&amp;E7)</f>
        <v>11</v>
      </c>
      <c r="H7" t="s">
        <v>9</v>
      </c>
      <c r="I7" s="15" t="e">
        <f ca="1">I5-I6</f>
        <v>#NUM!</v>
      </c>
      <c r="K7" s="16" t="e">
        <f ca="1">FTEXT(I7)</f>
        <v>#NAME?</v>
      </c>
      <c r="M7" t="e">
        <f ca="1"/>
        <v>#NAME?</v>
      </c>
      <c r="N7" s="15" t="e">
        <f ca="1"/>
        <v>#NAME?</v>
      </c>
      <c r="P7" t="e">
        <f ca="1"/>
        <v>#NAME?</v>
      </c>
      <c r="Q7" s="15" t="e">
        <f ca="1"/>
        <v>#NAME?</v>
      </c>
    </row>
    <row r="8" spans="1:23" x14ac:dyDescent="0.35">
      <c r="A8" s="6">
        <v>85</v>
      </c>
      <c r="B8" s="6">
        <v>17</v>
      </c>
      <c r="D8" s="9" t="e">
        <f ca="1"/>
        <v>#NAME?</v>
      </c>
      <c r="E8" s="6" t="e">
        <f ca="1"/>
        <v>#NAME?</v>
      </c>
      <c r="F8" s="12">
        <f ca="1">COUNTIF(E9:E$19,"&lt;"&amp;E8)</f>
        <v>10</v>
      </c>
      <c r="H8" t="s">
        <v>10</v>
      </c>
      <c r="I8" s="15" t="e">
        <f ca="1">(I7-I6)/I5</f>
        <v>#NUM!</v>
      </c>
      <c r="K8" s="16" t="e">
        <f ca="1">FTEXT(I8)</f>
        <v>#NAME?</v>
      </c>
      <c r="M8" t="e">
        <f ca="1"/>
        <v>#NAME?</v>
      </c>
      <c r="N8" s="15" t="e">
        <f ca="1"/>
        <v>#NAME?</v>
      </c>
      <c r="P8" t="e">
        <f ca="1"/>
        <v>#NAME?</v>
      </c>
      <c r="Q8" s="15" t="e">
        <f ca="1"/>
        <v>#NAME?</v>
      </c>
      <c r="S8" t="s">
        <v>20</v>
      </c>
      <c r="V8" t="s">
        <v>20</v>
      </c>
    </row>
    <row r="9" spans="1:23" x14ac:dyDescent="0.35">
      <c r="A9" s="6">
        <v>84</v>
      </c>
      <c r="B9" s="6">
        <v>8</v>
      </c>
      <c r="D9" s="9" t="e">
        <f ca="1"/>
        <v>#NAME?</v>
      </c>
      <c r="E9" s="6" t="e">
        <f ca="1"/>
        <v>#NAME?</v>
      </c>
      <c r="F9" s="12">
        <f ca="1">COUNTIF(E10:E$19,"&lt;"&amp;E9)</f>
        <v>9</v>
      </c>
      <c r="H9" t="s">
        <v>21</v>
      </c>
      <c r="I9" s="19" t="e">
        <f ca="1">SQRT((2*I4+5)/I5)/3</f>
        <v>#NUM!</v>
      </c>
      <c r="K9" s="16" t="e">
        <f ca="1">FTEXT(I9)</f>
        <v>#NAME?</v>
      </c>
      <c r="M9" t="e">
        <f ca="1"/>
        <v>#NAME?</v>
      </c>
      <c r="N9" s="15" t="e">
        <f ca="1"/>
        <v>#NAME?</v>
      </c>
      <c r="P9" t="e">
        <f ca="1"/>
        <v>#NAME?</v>
      </c>
      <c r="Q9" s="15" t="e">
        <f ca="1"/>
        <v>#NAME?</v>
      </c>
    </row>
    <row r="10" spans="1:23" x14ac:dyDescent="0.35">
      <c r="A10" s="6">
        <v>73</v>
      </c>
      <c r="B10" s="6">
        <v>4</v>
      </c>
      <c r="D10" s="9" t="e">
        <f ca="1"/>
        <v>#NAME?</v>
      </c>
      <c r="E10" s="6" t="e">
        <f ca="1"/>
        <v>#NAME?</v>
      </c>
      <c r="F10" s="12">
        <f ca="1">COUNTIF(E11:E$19,"&lt;"&amp;E10)</f>
        <v>8</v>
      </c>
      <c r="K10" s="16"/>
      <c r="M10" t="e">
        <f ca="1"/>
        <v>#NAME?</v>
      </c>
      <c r="N10" s="19" t="e">
        <f ca="1"/>
        <v>#NAME?</v>
      </c>
      <c r="P10" t="e">
        <f ca="1"/>
        <v>#NAME?</v>
      </c>
      <c r="Q10" s="19" t="e">
        <f ca="1"/>
        <v>#NAME?</v>
      </c>
      <c r="S10" t="s">
        <v>22</v>
      </c>
      <c r="T10" s="20">
        <v>0.05</v>
      </c>
      <c r="V10" t="s">
        <v>22</v>
      </c>
      <c r="W10" s="20">
        <v>0.05</v>
      </c>
    </row>
    <row r="11" spans="1:23" x14ac:dyDescent="0.35">
      <c r="A11" s="6">
        <v>79</v>
      </c>
      <c r="B11" s="6">
        <v>26</v>
      </c>
      <c r="D11" s="9" t="e">
        <f ca="1"/>
        <v>#NAME?</v>
      </c>
      <c r="E11" s="6" t="e">
        <f ca="1"/>
        <v>#NAME?</v>
      </c>
      <c r="F11" s="12">
        <f ca="1">COUNTIF(E12:E$19,"&lt;"&amp;E11)</f>
        <v>7</v>
      </c>
      <c r="H11" s="23" t="s">
        <v>23</v>
      </c>
      <c r="I11" s="13">
        <v>0.05</v>
      </c>
      <c r="S11" t="s">
        <v>24</v>
      </c>
      <c r="T11" s="22">
        <v>1</v>
      </c>
      <c r="V11" t="s">
        <v>24</v>
      </c>
      <c r="W11" s="22">
        <v>2</v>
      </c>
    </row>
    <row r="12" spans="1:23" x14ac:dyDescent="0.35">
      <c r="A12" s="6">
        <v>81</v>
      </c>
      <c r="B12" s="6">
        <v>11</v>
      </c>
      <c r="D12" s="9" t="e">
        <f ca="1"/>
        <v>#NAME?</v>
      </c>
      <c r="E12" s="6" t="e">
        <f ca="1"/>
        <v>#NAME?</v>
      </c>
      <c r="F12" s="12">
        <f ca="1">COUNTIF(E13:E$19,"&lt;"&amp;E12)</f>
        <v>6</v>
      </c>
      <c r="H12" t="s">
        <v>25</v>
      </c>
      <c r="I12" s="15" t="e">
        <f ca="1">I8/I9</f>
        <v>#NUM!</v>
      </c>
      <c r="K12" s="16" t="e">
        <f ca="1">FTEXT(I12)</f>
        <v>#NAME?</v>
      </c>
    </row>
    <row r="13" spans="1:23" x14ac:dyDescent="0.35">
      <c r="A13" s="6">
        <v>75</v>
      </c>
      <c r="B13" s="6">
        <v>19</v>
      </c>
      <c r="D13" s="9" t="e">
        <f ca="1"/>
        <v>#NAME?</v>
      </c>
      <c r="E13" s="6" t="e">
        <f ca="1"/>
        <v>#NAME?</v>
      </c>
      <c r="F13" s="12">
        <f ca="1">COUNTIF(E14:E$19,"&lt;"&amp;E13)</f>
        <v>5</v>
      </c>
      <c r="H13" t="s">
        <v>26</v>
      </c>
      <c r="I13" s="15">
        <f>NORMSINV(1-I11/2)</f>
        <v>1.9599639845400536</v>
      </c>
      <c r="K13" s="16" t="s">
        <v>27</v>
      </c>
      <c r="S13" t="e">
        <f t="array" aca="1" ref="S13:T19" ca="1">KCORREL(A4:A18,B4:B18,TRUE,T11,T10,FALSE)</f>
        <v>#NAME?</v>
      </c>
      <c r="T13" s="20" t="e">
        <f ca="1"/>
        <v>#NAME?</v>
      </c>
      <c r="V13" t="e">
        <f t="array" aca="1" ref="V13:W19" ca="1">KCORREL(A4:A18,B4:B18,TRUE,W11,W10,FALSE)</f>
        <v>#NAME?</v>
      </c>
      <c r="W13" s="20" t="e">
        <f ca="1"/>
        <v>#NAME?</v>
      </c>
    </row>
    <row r="14" spans="1:23" x14ac:dyDescent="0.35">
      <c r="A14" s="6">
        <v>68</v>
      </c>
      <c r="B14" s="6">
        <v>14</v>
      </c>
      <c r="D14" s="9" t="e">
        <f ca="1"/>
        <v>#NAME?</v>
      </c>
      <c r="E14" s="6" t="e">
        <f ca="1"/>
        <v>#NAME?</v>
      </c>
      <c r="F14" s="12">
        <f ca="1">COUNTIF(E15:E$19,"&lt;"&amp;E14)</f>
        <v>4</v>
      </c>
      <c r="H14" t="s">
        <v>28</v>
      </c>
      <c r="I14" s="15" t="e">
        <f ca="1">2*NORMSDIST(-ABS(I12))</f>
        <v>#NUM!</v>
      </c>
      <c r="K14" s="16" t="s">
        <v>29</v>
      </c>
      <c r="S14" t="e">
        <f ca="1"/>
        <v>#NAME?</v>
      </c>
      <c r="T14" s="21" t="e">
        <f ca="1"/>
        <v>#NAME?</v>
      </c>
      <c r="V14" t="e">
        <f ca="1"/>
        <v>#NAME?</v>
      </c>
      <c r="W14" s="21" t="e">
        <f ca="1"/>
        <v>#NAME?</v>
      </c>
    </row>
    <row r="15" spans="1:23" x14ac:dyDescent="0.35">
      <c r="A15" s="6">
        <v>72</v>
      </c>
      <c r="B15" s="6">
        <v>35</v>
      </c>
      <c r="D15" s="9" t="e">
        <f ca="1"/>
        <v>#NAME?</v>
      </c>
      <c r="E15" s="6" t="e">
        <f ca="1"/>
        <v>#NAME?</v>
      </c>
      <c r="F15" s="12">
        <f ca="1">COUNTIF(E16:E$19,"&lt;"&amp;E15)</f>
        <v>3</v>
      </c>
      <c r="H15" t="s">
        <v>12</v>
      </c>
      <c r="I15" s="17" t="e">
        <f ca="1">IF(I14&lt;I11,"yes","no")</f>
        <v>#NUM!</v>
      </c>
      <c r="K15" s="16" t="e">
        <f ca="1">FTEXT(I15)</f>
        <v>#NAME?</v>
      </c>
      <c r="S15" t="e">
        <f ca="1"/>
        <v>#NAME?</v>
      </c>
      <c r="T15" s="21" t="e">
        <f ca="1"/>
        <v>#NAME?</v>
      </c>
      <c r="V15" t="e">
        <f ca="1"/>
        <v>#NAME?</v>
      </c>
      <c r="W15" s="21" t="e">
        <f ca="1"/>
        <v>#NAME?</v>
      </c>
    </row>
    <row r="16" spans="1:23" x14ac:dyDescent="0.35">
      <c r="A16" s="6">
        <v>58</v>
      </c>
      <c r="B16" s="6">
        <v>29</v>
      </c>
      <c r="D16" s="9" t="e">
        <f ca="1"/>
        <v>#NAME?</v>
      </c>
      <c r="E16" s="6" t="e">
        <f ca="1"/>
        <v>#NAME?</v>
      </c>
      <c r="F16" s="12">
        <f ca="1">COUNTIF(E17:E$19,"&lt;"&amp;E16)</f>
        <v>2</v>
      </c>
      <c r="K16" s="16"/>
      <c r="S16" t="e">
        <f ca="1"/>
        <v>#NAME?</v>
      </c>
      <c r="T16" s="21" t="e">
        <f ca="1"/>
        <v>#NAME?</v>
      </c>
      <c r="V16" t="e">
        <f ca="1"/>
        <v>#NAME?</v>
      </c>
      <c r="W16" s="21" t="e">
        <f ca="1"/>
        <v>#NAME?</v>
      </c>
    </row>
    <row r="17" spans="1:23" x14ac:dyDescent="0.35">
      <c r="A17" s="6">
        <v>92</v>
      </c>
      <c r="B17" s="6">
        <v>3</v>
      </c>
      <c r="D17" s="9" t="e">
        <f ca="1"/>
        <v>#NAME?</v>
      </c>
      <c r="E17" s="6" t="e">
        <f ca="1"/>
        <v>#NAME?</v>
      </c>
      <c r="F17" s="12">
        <f ca="1">COUNTIF(E18:E$19,"&lt;"&amp;E17)</f>
        <v>1</v>
      </c>
      <c r="H17" t="s">
        <v>30</v>
      </c>
      <c r="I17" s="13" t="e">
        <f ca="1">I8-I9*I13</f>
        <v>#NUM!</v>
      </c>
      <c r="K17" s="16" t="e">
        <f ca="1">FTEXT(I17)</f>
        <v>#NAME?</v>
      </c>
      <c r="S17" t="e">
        <f ca="1"/>
        <v>#NAME?</v>
      </c>
      <c r="T17" s="21" t="e">
        <f ca="1"/>
        <v>#NAME?</v>
      </c>
      <c r="V17" t="e">
        <f ca="1"/>
        <v>#NAME?</v>
      </c>
      <c r="W17" s="21" t="e">
        <f ca="1"/>
        <v>#NAME?</v>
      </c>
    </row>
    <row r="18" spans="1:23" x14ac:dyDescent="0.35">
      <c r="A18" s="24">
        <v>65</v>
      </c>
      <c r="B18" s="24">
        <v>24</v>
      </c>
      <c r="D18" s="25" t="e">
        <f ca="1"/>
        <v>#NAME?</v>
      </c>
      <c r="E18" s="24" t="e">
        <f ca="1"/>
        <v>#NAME?</v>
      </c>
      <c r="F18" s="18">
        <f ca="1">COUNTIF(E19:E$19,"&lt;"&amp;E18)</f>
        <v>0</v>
      </c>
      <c r="H18" t="s">
        <v>31</v>
      </c>
      <c r="I18" s="19" t="e">
        <f ca="1">I8+I9*I13</f>
        <v>#NUM!</v>
      </c>
      <c r="K18" s="16" t="e">
        <f ca="1">FTEXT(I18)</f>
        <v>#NAME?</v>
      </c>
      <c r="S18" t="e">
        <f ca="1"/>
        <v>#NAME?</v>
      </c>
      <c r="T18" s="21" t="e">
        <f ca="1"/>
        <v>#NAME?</v>
      </c>
      <c r="V18" t="e">
        <f ca="1"/>
        <v>#NAME?</v>
      </c>
      <c r="W18" s="21" t="e">
        <f ca="1"/>
        <v>#NAME?</v>
      </c>
    </row>
    <row r="19" spans="1:23" x14ac:dyDescent="0.35">
      <c r="F19" s="6">
        <f ca="1">SUM(F4:F18)</f>
        <v>105</v>
      </c>
      <c r="S19" t="e">
        <f ca="1"/>
        <v>#NAME?</v>
      </c>
      <c r="T19" s="26" t="e">
        <f ca="1"/>
        <v>#NAME?</v>
      </c>
      <c r="V19" t="e">
        <f ca="1"/>
        <v>#NAME?</v>
      </c>
      <c r="W19" s="26" t="e">
        <f ca="1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DBAD-9419-463F-8748-25268C462214}">
  <sheetPr codeName="Sheet62"/>
  <dimension ref="A1:O19"/>
  <sheetViews>
    <sheetView workbookViewId="0"/>
  </sheetViews>
  <sheetFormatPr defaultRowHeight="14.5" x14ac:dyDescent="0.35"/>
  <cols>
    <col min="1" max="2" width="8.54296875" customWidth="1"/>
    <col min="3" max="3" width="4.1796875" customWidth="1"/>
    <col min="4" max="5" width="8.54296875" customWidth="1"/>
    <col min="6" max="7" width="7" customWidth="1"/>
    <col min="8" max="10" width="9.7265625" customWidth="1"/>
    <col min="11" max="11" width="3.81640625" customWidth="1"/>
    <col min="12" max="12" width="11.7265625" customWidth="1"/>
    <col min="14" max="14" width="2.1796875" customWidth="1"/>
    <col min="15" max="15" width="33.26953125" customWidth="1"/>
  </cols>
  <sheetData>
    <row r="1" spans="1:15" x14ac:dyDescent="0.35">
      <c r="A1" s="1" t="s">
        <v>0</v>
      </c>
    </row>
    <row r="3" spans="1:15" x14ac:dyDescent="0.35">
      <c r="A3" s="2" t="s">
        <v>1</v>
      </c>
      <c r="B3" s="2" t="s">
        <v>32</v>
      </c>
      <c r="D3" s="3" t="s">
        <v>1</v>
      </c>
      <c r="E3" s="4" t="s">
        <v>32</v>
      </c>
      <c r="F3" s="27" t="s">
        <v>8</v>
      </c>
      <c r="G3" s="28" t="s">
        <v>9</v>
      </c>
      <c r="H3" s="27" t="s">
        <v>33</v>
      </c>
      <c r="I3" s="29" t="s">
        <v>34</v>
      </c>
      <c r="J3" s="28" t="s">
        <v>35</v>
      </c>
    </row>
    <row r="4" spans="1:15" x14ac:dyDescent="0.35">
      <c r="A4" s="6">
        <v>78</v>
      </c>
      <c r="B4" s="6">
        <v>4</v>
      </c>
      <c r="D4" s="7" t="e">
        <f t="array" aca="1" ref="D4:E18" ca="1">QSORTRows(A4:B18,1)</f>
        <v>#NAME?</v>
      </c>
      <c r="E4" s="8" t="e">
        <f ca="1"/>
        <v>#NAME?</v>
      </c>
      <c r="F4" s="7">
        <f ca="1">COUNTIFS(E5:E$19,"&lt;"&amp;E4, D5:D$19,"&gt;" &amp; D4)</f>
        <v>14</v>
      </c>
      <c r="G4" s="30">
        <f ca="1">COUNTIFS(E5:E$19,"&gt;"&amp;E4, D5:D$19,"&gt;" &amp; D4)</f>
        <v>14</v>
      </c>
      <c r="H4" s="7">
        <f ca="1">COUNTIF(D5:D$19,"="&amp;D4)</f>
        <v>14</v>
      </c>
      <c r="I4" s="8">
        <f ca="1">COUNTIF(E5:E$19,"="&amp;E4)</f>
        <v>14</v>
      </c>
      <c r="J4" s="31">
        <f ca="1">COUNTIFS(D5:D$19,"="&amp;D4,E5:E$19,"="&amp;E4)</f>
        <v>14</v>
      </c>
      <c r="L4" t="s">
        <v>6</v>
      </c>
      <c r="M4" s="32">
        <f ca="1">COUNT(D4:D18)</f>
        <v>0</v>
      </c>
      <c r="O4" s="16" t="e">
        <f ca="1">FTEXT(M4)</f>
        <v>#NAME?</v>
      </c>
    </row>
    <row r="5" spans="1:15" x14ac:dyDescent="0.35">
      <c r="A5" s="6">
        <v>78</v>
      </c>
      <c r="B5" s="6">
        <v>23</v>
      </c>
      <c r="D5" s="9" t="e">
        <f ca="1"/>
        <v>#NAME?</v>
      </c>
      <c r="E5" s="6" t="e">
        <f ca="1"/>
        <v>#NAME?</v>
      </c>
      <c r="F5" s="9">
        <f ca="1">COUNTIFS(E6:E$19,"&lt;"&amp;E5, D6:D$19,"&gt;" &amp; D5)</f>
        <v>13</v>
      </c>
      <c r="G5" s="33">
        <f ca="1">COUNTIFS(E6:E$19,"&gt;"&amp;E5, D6:D$19,"&gt;" &amp; D5)</f>
        <v>13</v>
      </c>
      <c r="H5" s="9">
        <f ca="1">COUNTIF(D6:D$19,"="&amp;D5)</f>
        <v>13</v>
      </c>
      <c r="I5" s="6">
        <f ca="1">COUNTIF(E6:E$19,"="&amp;E5)</f>
        <v>13</v>
      </c>
      <c r="J5" s="34">
        <f ca="1">COUNTIFS(D6:D$19,"="&amp;D5,E6:E$19,"="&amp;E5)</f>
        <v>13</v>
      </c>
      <c r="L5" t="s">
        <v>7</v>
      </c>
      <c r="M5" s="15" t="e">
        <f ca="1">COMBIN(M4,2)</f>
        <v>#NUM!</v>
      </c>
      <c r="O5" s="16" t="e">
        <f ca="1">FTEXT(M5)</f>
        <v>#NAME?</v>
      </c>
    </row>
    <row r="6" spans="1:15" x14ac:dyDescent="0.35">
      <c r="A6" s="6">
        <v>60</v>
      </c>
      <c r="B6" s="6">
        <v>25</v>
      </c>
      <c r="D6" s="9" t="e">
        <f ca="1"/>
        <v>#NAME?</v>
      </c>
      <c r="E6" s="6" t="e">
        <f ca="1"/>
        <v>#NAME?</v>
      </c>
      <c r="F6" s="9">
        <f ca="1">COUNTIFS(E7:E$19,"&lt;"&amp;E6, D7:D$19,"&gt;" &amp; D6)</f>
        <v>12</v>
      </c>
      <c r="G6" s="33">
        <f ca="1">COUNTIFS(E7:E$19,"&gt;"&amp;E6, D7:D$19,"&gt;" &amp; D6)</f>
        <v>12</v>
      </c>
      <c r="H6" s="9">
        <f ca="1">COUNTIF(D7:D$19,"="&amp;D6)</f>
        <v>12</v>
      </c>
      <c r="I6" s="6">
        <f ca="1">COUNTIF(E7:E$19,"="&amp;E6)</f>
        <v>12</v>
      </c>
      <c r="J6" s="34">
        <f ca="1">COUNTIFS(D7:D$19,"="&amp;D6,E7:E$19,"="&amp;E6)</f>
        <v>12</v>
      </c>
      <c r="L6" t="s">
        <v>8</v>
      </c>
      <c r="M6" s="15">
        <f ca="1">F19</f>
        <v>105</v>
      </c>
      <c r="O6" s="16" t="e">
        <f ca="1">FTEXT(M6)</f>
        <v>#NAME?</v>
      </c>
    </row>
    <row r="7" spans="1:15" x14ac:dyDescent="0.35">
      <c r="A7" s="6">
        <v>53</v>
      </c>
      <c r="B7" s="6">
        <v>48</v>
      </c>
      <c r="D7" s="9" t="e">
        <f ca="1"/>
        <v>#NAME?</v>
      </c>
      <c r="E7" s="6" t="e">
        <f ca="1"/>
        <v>#NAME?</v>
      </c>
      <c r="F7" s="9">
        <f ca="1">COUNTIFS(E8:E$19,"&lt;"&amp;E7, D8:D$19,"&gt;" &amp; D7)</f>
        <v>11</v>
      </c>
      <c r="G7" s="33">
        <f ca="1">COUNTIFS(E8:E$19,"&gt;"&amp;E7, D8:D$19,"&gt;" &amp; D7)</f>
        <v>11</v>
      </c>
      <c r="H7" s="9">
        <f ca="1">COUNTIF(D8:D$19,"="&amp;D7)</f>
        <v>11</v>
      </c>
      <c r="I7" s="6">
        <f ca="1">COUNTIF(E8:E$19,"="&amp;E7)</f>
        <v>11</v>
      </c>
      <c r="J7" s="34">
        <f ca="1">COUNTIFS(D8:D$19,"="&amp;D7,E8:E$19,"="&amp;E7)</f>
        <v>11</v>
      </c>
      <c r="L7" t="s">
        <v>9</v>
      </c>
      <c r="M7" s="15">
        <f ca="1">G19</f>
        <v>105</v>
      </c>
      <c r="O7" s="16" t="e">
        <f ca="1">FTEXT(M7)</f>
        <v>#NAME?</v>
      </c>
    </row>
    <row r="8" spans="1:15" x14ac:dyDescent="0.35">
      <c r="A8" s="6">
        <v>85</v>
      </c>
      <c r="B8" s="6">
        <v>17</v>
      </c>
      <c r="D8" s="9" t="e">
        <f ca="1"/>
        <v>#NAME?</v>
      </c>
      <c r="E8" s="6" t="e">
        <f ca="1"/>
        <v>#NAME?</v>
      </c>
      <c r="F8" s="9">
        <f ca="1">COUNTIFS(E9:E$19,"&lt;"&amp;E8, D9:D$19,"&gt;" &amp; D8)</f>
        <v>10</v>
      </c>
      <c r="G8" s="33">
        <f ca="1">COUNTIFS(E9:E$19,"&gt;"&amp;E8, D9:D$19,"&gt;" &amp; D8)</f>
        <v>10</v>
      </c>
      <c r="H8" s="9">
        <f ca="1">COUNTIF(D9:D$19,"="&amp;D8)</f>
        <v>10</v>
      </c>
      <c r="I8" s="6">
        <f ca="1">COUNTIF(E9:E$19,"="&amp;E8)</f>
        <v>10</v>
      </c>
      <c r="J8" s="34">
        <f ca="1">COUNTIFS(D9:D$19,"="&amp;D8,E9:E$19,"="&amp;E8)</f>
        <v>10</v>
      </c>
      <c r="L8" t="s">
        <v>10</v>
      </c>
      <c r="M8" s="15" t="e">
        <f ca="1">(M7-M6)/SQRT((M5-H19)*(M5-I19))</f>
        <v>#NUM!</v>
      </c>
      <c r="O8" s="16" t="e">
        <f ca="1">FTEXT(M8)</f>
        <v>#NAME?</v>
      </c>
    </row>
    <row r="9" spans="1:15" x14ac:dyDescent="0.35">
      <c r="A9" s="6">
        <v>84</v>
      </c>
      <c r="B9" s="6">
        <v>8</v>
      </c>
      <c r="D9" s="9" t="e">
        <f ca="1"/>
        <v>#NAME?</v>
      </c>
      <c r="E9" s="6" t="e">
        <f ca="1"/>
        <v>#NAME?</v>
      </c>
      <c r="F9" s="9">
        <f ca="1">COUNTIFS(E10:E$19,"&lt;"&amp;E9, D10:D$19,"&gt;" &amp; D9)</f>
        <v>9</v>
      </c>
      <c r="G9" s="33">
        <f ca="1">COUNTIFS(E10:E$19,"&gt;"&amp;E9, D10:D$19,"&gt;" &amp; D9)</f>
        <v>9</v>
      </c>
      <c r="H9" s="9">
        <f ca="1">COUNTIF(D10:D$19,"="&amp;D9)</f>
        <v>9</v>
      </c>
      <c r="I9" s="6">
        <f ca="1">COUNTIF(E10:E$19,"="&amp;E9)</f>
        <v>9</v>
      </c>
      <c r="J9" s="34">
        <f ca="1">COUNTIFS(D10:D$19,"="&amp;D9,E10:E$19,"="&amp;E9)</f>
        <v>9</v>
      </c>
      <c r="L9" t="s">
        <v>21</v>
      </c>
      <c r="M9" s="19" t="e">
        <f ca="1">SQRT((2*M4+5)/M5)/3</f>
        <v>#NUM!</v>
      </c>
      <c r="O9" s="16" t="e">
        <f ca="1">FTEXT(M9)</f>
        <v>#NAME?</v>
      </c>
    </row>
    <row r="10" spans="1:15" x14ac:dyDescent="0.35">
      <c r="A10" s="6">
        <v>73</v>
      </c>
      <c r="B10" s="6">
        <v>4</v>
      </c>
      <c r="D10" s="9" t="e">
        <f ca="1"/>
        <v>#NAME?</v>
      </c>
      <c r="E10" s="6" t="e">
        <f ca="1"/>
        <v>#NAME?</v>
      </c>
      <c r="F10" s="9">
        <f ca="1">COUNTIFS(E11:E$19,"&lt;"&amp;E10, D11:D$19,"&gt;" &amp; D10)</f>
        <v>8</v>
      </c>
      <c r="G10" s="33">
        <f ca="1">COUNTIFS(E11:E$19,"&gt;"&amp;E10, D11:D$19,"&gt;" &amp; D10)</f>
        <v>8</v>
      </c>
      <c r="H10" s="9">
        <f ca="1">COUNTIF(D11:D$19,"="&amp;D10)</f>
        <v>8</v>
      </c>
      <c r="I10" s="6">
        <f ca="1">COUNTIF(E11:E$19,"="&amp;E10)</f>
        <v>8</v>
      </c>
      <c r="J10" s="34">
        <f ca="1">COUNTIFS(D11:D$19,"="&amp;D10,E11:E$19,"="&amp;E10)</f>
        <v>8</v>
      </c>
      <c r="O10" s="16"/>
    </row>
    <row r="11" spans="1:15" x14ac:dyDescent="0.35">
      <c r="A11" s="6">
        <v>78</v>
      </c>
      <c r="B11" s="6">
        <v>26</v>
      </c>
      <c r="D11" s="9" t="e">
        <f ca="1"/>
        <v>#NAME?</v>
      </c>
      <c r="E11" s="6" t="e">
        <f ca="1"/>
        <v>#NAME?</v>
      </c>
      <c r="F11" s="9">
        <f ca="1">COUNTIFS(E12:E$19,"&lt;"&amp;E11, D12:D$19,"&gt;" &amp; D11)</f>
        <v>7</v>
      </c>
      <c r="G11" s="33">
        <f ca="1">COUNTIFS(E12:E$19,"&gt;"&amp;E11, D12:D$19,"&gt;" &amp; D11)</f>
        <v>7</v>
      </c>
      <c r="H11" s="9">
        <f ca="1">COUNTIF(D12:D$19,"="&amp;D11)</f>
        <v>7</v>
      </c>
      <c r="I11" s="6">
        <f ca="1">COUNTIF(E12:E$19,"="&amp;E11)</f>
        <v>7</v>
      </c>
      <c r="J11" s="34">
        <f ca="1">COUNTIFS(D12:D$19,"="&amp;D11,E12:E$19,"="&amp;E11)</f>
        <v>7</v>
      </c>
      <c r="L11" s="23" t="s">
        <v>23</v>
      </c>
      <c r="M11" s="32">
        <v>0.05</v>
      </c>
      <c r="O11" s="16"/>
    </row>
    <row r="12" spans="1:15" x14ac:dyDescent="0.35">
      <c r="A12" s="6">
        <v>78</v>
      </c>
      <c r="B12" s="6">
        <v>23</v>
      </c>
      <c r="D12" s="9" t="e">
        <f ca="1"/>
        <v>#NAME?</v>
      </c>
      <c r="E12" s="6" t="e">
        <f ca="1"/>
        <v>#NAME?</v>
      </c>
      <c r="F12" s="9">
        <f ca="1">COUNTIFS(E13:E$19,"&lt;"&amp;E12, D13:D$19,"&gt;" &amp; D12)</f>
        <v>6</v>
      </c>
      <c r="G12" s="33">
        <f ca="1">COUNTIFS(E13:E$19,"&gt;"&amp;E12, D13:D$19,"&gt;" &amp; D12)</f>
        <v>6</v>
      </c>
      <c r="H12" s="9">
        <f ca="1">COUNTIF(D13:D$19,"="&amp;D12)</f>
        <v>6</v>
      </c>
      <c r="I12" s="6">
        <f ca="1">COUNTIF(E13:E$19,"="&amp;E12)</f>
        <v>6</v>
      </c>
      <c r="J12" s="34">
        <f ca="1">COUNTIFS(D13:D$19,"="&amp;D12,E13:E$19,"="&amp;E12)</f>
        <v>6</v>
      </c>
      <c r="L12" t="s">
        <v>25</v>
      </c>
      <c r="M12" s="15" t="e">
        <f ca="1">M8/M9</f>
        <v>#NUM!</v>
      </c>
      <c r="O12" s="16" t="e">
        <f ca="1">FTEXT(M12)</f>
        <v>#NAME?</v>
      </c>
    </row>
    <row r="13" spans="1:15" x14ac:dyDescent="0.35">
      <c r="A13" s="6">
        <v>75</v>
      </c>
      <c r="B13" s="6">
        <v>19</v>
      </c>
      <c r="D13" s="9" t="e">
        <f ca="1"/>
        <v>#NAME?</v>
      </c>
      <c r="E13" s="6" t="e">
        <f ca="1"/>
        <v>#NAME?</v>
      </c>
      <c r="F13" s="9">
        <f ca="1">COUNTIFS(E14:E$19,"&lt;"&amp;E13, D14:D$19,"&gt;" &amp; D13)</f>
        <v>5</v>
      </c>
      <c r="G13" s="33">
        <f ca="1">COUNTIFS(E14:E$19,"&gt;"&amp;E13, D14:D$19,"&gt;" &amp; D13)</f>
        <v>5</v>
      </c>
      <c r="H13" s="9">
        <f ca="1">COUNTIF(D14:D$19,"="&amp;D13)</f>
        <v>5</v>
      </c>
      <c r="I13" s="6">
        <f ca="1">COUNTIF(E14:E$19,"="&amp;E13)</f>
        <v>5</v>
      </c>
      <c r="J13" s="34">
        <f ca="1">COUNTIFS(D14:D$19,"="&amp;D13,E14:E$19,"="&amp;E13)</f>
        <v>5</v>
      </c>
      <c r="L13" t="s">
        <v>26</v>
      </c>
      <c r="M13" s="15">
        <f>NORMSINV(1-M11/2)</f>
        <v>1.9599639845400536</v>
      </c>
      <c r="O13" s="16" t="s">
        <v>36</v>
      </c>
    </row>
    <row r="14" spans="1:15" x14ac:dyDescent="0.35">
      <c r="A14" s="6">
        <v>65</v>
      </c>
      <c r="B14" s="6">
        <v>24</v>
      </c>
      <c r="D14" s="9" t="e">
        <f ca="1"/>
        <v>#NAME?</v>
      </c>
      <c r="E14" s="6" t="e">
        <f ca="1"/>
        <v>#NAME?</v>
      </c>
      <c r="F14" s="9">
        <f ca="1">COUNTIFS(E15:E$19,"&lt;"&amp;E14, D15:D$19,"&gt;" &amp; D14)</f>
        <v>4</v>
      </c>
      <c r="G14" s="33">
        <f ca="1">COUNTIFS(E15:E$19,"&gt;"&amp;E14, D15:D$19,"&gt;" &amp; D14)</f>
        <v>4</v>
      </c>
      <c r="H14" s="9">
        <f ca="1">COUNTIF(D15:D$19,"="&amp;D14)</f>
        <v>4</v>
      </c>
      <c r="I14" s="6">
        <f ca="1">COUNTIF(E15:E$19,"="&amp;E14)</f>
        <v>4</v>
      </c>
      <c r="J14" s="34">
        <f ca="1">COUNTIFS(D15:D$19,"="&amp;D14,E15:E$19,"="&amp;E14)</f>
        <v>4</v>
      </c>
      <c r="L14" t="s">
        <v>28</v>
      </c>
      <c r="M14" s="15" t="e">
        <f ca="1">2*(1-NORMSDIST(ABS(M12)))</f>
        <v>#NUM!</v>
      </c>
      <c r="O14" s="16" t="s">
        <v>37</v>
      </c>
    </row>
    <row r="15" spans="1:15" x14ac:dyDescent="0.35">
      <c r="A15" s="6">
        <v>72</v>
      </c>
      <c r="B15" s="6">
        <v>35</v>
      </c>
      <c r="D15" s="9" t="e">
        <f ca="1"/>
        <v>#NAME?</v>
      </c>
      <c r="E15" s="6" t="e">
        <f ca="1"/>
        <v>#NAME?</v>
      </c>
      <c r="F15" s="9">
        <f ca="1">COUNTIFS(E16:E$19,"&lt;"&amp;E15, D16:D$19,"&gt;" &amp; D15)</f>
        <v>3</v>
      </c>
      <c r="G15" s="33">
        <f ca="1">COUNTIFS(E16:E$19,"&gt;"&amp;E15, D16:D$19,"&gt;" &amp; D15)</f>
        <v>3</v>
      </c>
      <c r="H15" s="9">
        <f ca="1">COUNTIF(D16:D$19,"="&amp;D15)</f>
        <v>3</v>
      </c>
      <c r="I15" s="6">
        <f ca="1">COUNTIF(E16:E$19,"="&amp;E15)</f>
        <v>3</v>
      </c>
      <c r="J15" s="34">
        <f ca="1">COUNTIFS(D16:D$19,"="&amp;D15,E16:E$19,"="&amp;E15)</f>
        <v>3</v>
      </c>
      <c r="L15" t="s">
        <v>12</v>
      </c>
      <c r="M15" s="17" t="e">
        <f ca="1">IF(M14&lt;M11,"yes","no")</f>
        <v>#NUM!</v>
      </c>
      <c r="O15" s="16" t="e">
        <f ca="1">FTEXT(M15)</f>
        <v>#NAME?</v>
      </c>
    </row>
    <row r="16" spans="1:15" x14ac:dyDescent="0.35">
      <c r="A16" s="6">
        <v>58</v>
      </c>
      <c r="B16" s="6">
        <v>29</v>
      </c>
      <c r="D16" s="9" t="e">
        <f ca="1"/>
        <v>#NAME?</v>
      </c>
      <c r="E16" s="6" t="e">
        <f ca="1"/>
        <v>#NAME?</v>
      </c>
      <c r="F16" s="9">
        <f ca="1">COUNTIFS(E17:E$19,"&lt;"&amp;E16, D17:D$19,"&gt;" &amp; D16)</f>
        <v>2</v>
      </c>
      <c r="G16" s="33">
        <f ca="1">COUNTIFS(E17:E$19,"&gt;"&amp;E16, D17:D$19,"&gt;" &amp; D16)</f>
        <v>2</v>
      </c>
      <c r="H16" s="9">
        <f ca="1">COUNTIF(D17:D$19,"="&amp;D16)</f>
        <v>2</v>
      </c>
      <c r="I16" s="6">
        <f ca="1">COUNTIF(E17:E$19,"="&amp;E16)</f>
        <v>2</v>
      </c>
      <c r="J16" s="34">
        <f ca="1">COUNTIFS(D17:D$19,"="&amp;D16,E17:E$19,"="&amp;E16)</f>
        <v>2</v>
      </c>
      <c r="O16" s="16"/>
    </row>
    <row r="17" spans="1:15" x14ac:dyDescent="0.35">
      <c r="A17" s="6">
        <v>92</v>
      </c>
      <c r="B17" s="6">
        <v>4</v>
      </c>
      <c r="D17" s="9" t="e">
        <f ca="1"/>
        <v>#NAME?</v>
      </c>
      <c r="E17" s="6" t="e">
        <f ca="1"/>
        <v>#NAME?</v>
      </c>
      <c r="F17" s="9">
        <f ca="1">COUNTIFS(E18:E$19,"&lt;"&amp;E17, D18:D$19,"&gt;" &amp; D17)</f>
        <v>1</v>
      </c>
      <c r="G17" s="33">
        <f ca="1">COUNTIFS(E18:E$19,"&gt;"&amp;E17, D18:D$19,"&gt;" &amp; D17)</f>
        <v>1</v>
      </c>
      <c r="H17" s="9">
        <f ca="1">COUNTIF(D18:D$19,"="&amp;D17)</f>
        <v>1</v>
      </c>
      <c r="I17" s="6">
        <f ca="1">COUNTIF(E18:E$19,"="&amp;E17)</f>
        <v>1</v>
      </c>
      <c r="J17" s="34">
        <f ca="1">COUNTIFS(D18:D$19,"="&amp;D17,E18:E$19,"="&amp;E17)</f>
        <v>1</v>
      </c>
      <c r="L17" t="s">
        <v>30</v>
      </c>
      <c r="M17" s="32" t="e">
        <f ca="1">M8-M9*M13</f>
        <v>#NUM!</v>
      </c>
      <c r="O17" s="16" t="e">
        <f ca="1">FTEXT(M17)</f>
        <v>#NAME?</v>
      </c>
    </row>
    <row r="18" spans="1:15" x14ac:dyDescent="0.35">
      <c r="A18" s="11">
        <v>65</v>
      </c>
      <c r="B18" s="11">
        <v>14</v>
      </c>
      <c r="D18" s="25" t="e">
        <f ca="1"/>
        <v>#NAME?</v>
      </c>
      <c r="E18" s="11" t="e">
        <f ca="1"/>
        <v>#NAME?</v>
      </c>
      <c r="F18" s="25">
        <f ca="1">COUNTIFS(E19:E$19,"&lt;"&amp;E18, D19:D$19,"&gt;" &amp; D18)</f>
        <v>0</v>
      </c>
      <c r="G18" s="35">
        <f ca="1">COUNTIFS(E19:E$19,"&gt;"&amp;E18, D19:D$19,"&gt;" &amp; D18)</f>
        <v>0</v>
      </c>
      <c r="H18" s="25">
        <f ca="1">COUNTIF(D19:D$19,"="&amp;D18)</f>
        <v>0</v>
      </c>
      <c r="I18" s="24">
        <f ca="1">COUNTIF(E19:E$19,"="&amp;E18)</f>
        <v>0</v>
      </c>
      <c r="J18" s="36">
        <f ca="1">COUNTIFS(D19:D$19,"="&amp;D18,E19:E$19,"="&amp;E18)</f>
        <v>0</v>
      </c>
      <c r="L18" t="s">
        <v>31</v>
      </c>
      <c r="M18" s="19" t="e">
        <f ca="1">M8+M9*M13</f>
        <v>#NUM!</v>
      </c>
      <c r="O18" s="16" t="e">
        <f ca="1">FTEXT(M18)</f>
        <v>#NAME?</v>
      </c>
    </row>
    <row r="19" spans="1:15" x14ac:dyDescent="0.35">
      <c r="F19" s="6">
        <f ca="1">SUM(F4:F18)</f>
        <v>105</v>
      </c>
      <c r="G19" s="6">
        <f ca="1">SUM(G4:G18)</f>
        <v>105</v>
      </c>
      <c r="H19" s="6">
        <f ca="1">SUM(H4:H18)</f>
        <v>105</v>
      </c>
      <c r="I19" s="6">
        <f ca="1">SUM(I4:I18)</f>
        <v>105</v>
      </c>
      <c r="J19" s="6">
        <f ca="1">SUM(J4:J18)</f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DD4E2-1B47-47A8-82A1-9AD46EBE188D}">
  <sheetPr codeName="Sheet294"/>
  <dimension ref="A1:AE19"/>
  <sheetViews>
    <sheetView workbookViewId="0"/>
  </sheetViews>
  <sheetFormatPr defaultRowHeight="14.5" x14ac:dyDescent="0.35"/>
  <cols>
    <col min="1" max="2" width="7.81640625" customWidth="1"/>
    <col min="3" max="3" width="5.54296875" customWidth="1"/>
    <col min="4" max="5" width="9.1796875" customWidth="1"/>
    <col min="6" max="7" width="6.81640625" customWidth="1"/>
    <col min="8" max="9" width="9" customWidth="1"/>
    <col min="10" max="10" width="3" customWidth="1"/>
    <col min="11" max="11" width="11.7265625" customWidth="1"/>
    <col min="13" max="13" width="1.7265625" customWidth="1"/>
    <col min="14" max="14" width="32.7265625" customWidth="1"/>
    <col min="15" max="15" width="4.26953125" customWidth="1"/>
    <col min="16" max="16" width="6.26953125" customWidth="1"/>
    <col min="18" max="18" width="4.1796875" customWidth="1"/>
    <col min="19" max="19" width="26.7265625" customWidth="1"/>
    <col min="20" max="20" width="4.1796875" customWidth="1"/>
    <col min="21" max="21" width="11.26953125" customWidth="1"/>
    <col min="23" max="23" width="9.81640625" customWidth="1"/>
    <col min="24" max="24" width="4.54296875" customWidth="1"/>
    <col min="25" max="25" width="37.26953125" customWidth="1"/>
    <col min="26" max="26" width="10.1796875" customWidth="1"/>
  </cols>
  <sheetData>
    <row r="1" spans="1:31" x14ac:dyDescent="0.35">
      <c r="A1" s="1" t="s">
        <v>38</v>
      </c>
    </row>
    <row r="2" spans="1:31" x14ac:dyDescent="0.35">
      <c r="AA2" t="s">
        <v>13</v>
      </c>
      <c r="AB2" t="s">
        <v>14</v>
      </c>
      <c r="AD2" t="s">
        <v>13</v>
      </c>
      <c r="AE2" t="s">
        <v>15</v>
      </c>
    </row>
    <row r="3" spans="1:31" x14ac:dyDescent="0.35">
      <c r="A3" s="37" t="s">
        <v>1</v>
      </c>
      <c r="B3" s="37" t="s">
        <v>32</v>
      </c>
      <c r="D3" s="3" t="s">
        <v>1</v>
      </c>
      <c r="E3" s="37" t="s">
        <v>32</v>
      </c>
      <c r="F3" s="27" t="s">
        <v>9</v>
      </c>
      <c r="G3" s="28" t="s">
        <v>8</v>
      </c>
      <c r="H3" s="27" t="s">
        <v>39</v>
      </c>
      <c r="I3" s="28" t="s">
        <v>40</v>
      </c>
      <c r="K3" t="s">
        <v>6</v>
      </c>
      <c r="L3" s="13">
        <f ca="1">COUNT(D4:D18)</f>
        <v>0</v>
      </c>
      <c r="N3" s="16" t="e">
        <f ca="1">FTEXT(L3)</f>
        <v>#NAME?</v>
      </c>
      <c r="O3" s="16"/>
      <c r="P3" t="s">
        <v>41</v>
      </c>
      <c r="U3" t="s">
        <v>41</v>
      </c>
    </row>
    <row r="4" spans="1:31" x14ac:dyDescent="0.35">
      <c r="A4" s="6">
        <v>78</v>
      </c>
      <c r="B4" s="6">
        <v>4</v>
      </c>
      <c r="D4" s="7" t="e">
        <f t="array" aca="1" ref="D4:E18" ca="1">QSORTRows(A4:B18,1)</f>
        <v>#NAME?</v>
      </c>
      <c r="E4" s="8" t="e">
        <f ca="1"/>
        <v>#NAME?</v>
      </c>
      <c r="F4" s="9">
        <f ca="1">COUNTIFS(E5:E$19,"&gt;"&amp;E4, D5:D$19,"&gt;" &amp; D4)</f>
        <v>14</v>
      </c>
      <c r="G4" s="33">
        <f ca="1">COUNTIFS(E5:E$19,"&lt;"&amp;E4, D5:D$19,"&gt;" &amp; D4)</f>
        <v>14</v>
      </c>
      <c r="H4" s="9">
        <f ca="1">IF(COUNTIF(D$3:D3,D4)=0,COUNTIF(D5:D$19,D4),0)</f>
        <v>14</v>
      </c>
      <c r="I4" s="33">
        <f ca="1">IF(COUNTIF(E$3:E3,E4)=0,COUNTIF(E5:E$19,E4),0)</f>
        <v>14</v>
      </c>
      <c r="K4" t="s">
        <v>7</v>
      </c>
      <c r="L4" s="15" t="e">
        <f ca="1">COMBIN(L3,2)</f>
        <v>#NUM!</v>
      </c>
      <c r="N4" s="16" t="e">
        <f ca="1">FTEXT(L4)</f>
        <v>#NAME?</v>
      </c>
      <c r="O4" s="16"/>
      <c r="AA4" t="e">
        <f t="array" aca="1" ref="AA4:AB10" ca="1">KCORREL(A4:A18,B4:B18,TRUE)</f>
        <v>#NAME?</v>
      </c>
      <c r="AB4" s="13" t="e">
        <f ca="1"/>
        <v>#NAME?</v>
      </c>
      <c r="AD4" t="e">
        <f t="array" aca="1" ref="AD4:AE10" ca="1">KCORREL(A4:A18,B4:B18,TRUE,1)</f>
        <v>#NAME?</v>
      </c>
      <c r="AE4" s="13" t="e">
        <f ca="1"/>
        <v>#NAME?</v>
      </c>
    </row>
    <row r="5" spans="1:31" x14ac:dyDescent="0.35">
      <c r="A5" s="6">
        <v>78</v>
      </c>
      <c r="B5" s="6">
        <v>23</v>
      </c>
      <c r="D5" s="9" t="e">
        <f ca="1"/>
        <v>#NAME?</v>
      </c>
      <c r="E5" s="6" t="e">
        <f ca="1"/>
        <v>#NAME?</v>
      </c>
      <c r="F5" s="9">
        <f ca="1">COUNTIFS(E6:E$19,"&gt;"&amp;E5, D6:D$19,"&gt;" &amp; D5)</f>
        <v>13</v>
      </c>
      <c r="G5" s="33">
        <f ca="1">COUNTIFS(E6:E$19,"&lt;"&amp;E5, D6:D$19,"&gt;" &amp; D5)</f>
        <v>13</v>
      </c>
      <c r="H5" s="9">
        <f ca="1">IF(COUNTIF(D$3:D4,D5)=0,COUNTIF(D6:D$19,D5),0)</f>
        <v>0</v>
      </c>
      <c r="I5" s="33">
        <f ca="1">IF(COUNTIF(E$3:E4,E5)=0,COUNTIF(E6:E$19,E5),0)</f>
        <v>0</v>
      </c>
      <c r="K5" t="s">
        <v>8</v>
      </c>
      <c r="L5" s="15">
        <f ca="1">G19</f>
        <v>105</v>
      </c>
      <c r="N5" s="16" t="e">
        <f ca="1">FTEXT(L5)</f>
        <v>#NAME?</v>
      </c>
      <c r="O5" s="16"/>
      <c r="P5" t="s">
        <v>42</v>
      </c>
      <c r="Q5" s="13">
        <f ca="1">L3*(L3-1)*(2*L3+5)</f>
        <v>0</v>
      </c>
      <c r="S5" s="16" t="e">
        <f ca="1">FTEXT(Q5)</f>
        <v>#NAME?</v>
      </c>
      <c r="V5" t="s">
        <v>1</v>
      </c>
      <c r="W5" t="s">
        <v>2</v>
      </c>
      <c r="AA5" t="e">
        <f ca="1"/>
        <v>#NAME?</v>
      </c>
      <c r="AB5" s="15" t="e">
        <f ca="1"/>
        <v>#NAME?</v>
      </c>
      <c r="AD5" t="e">
        <f ca="1"/>
        <v>#NAME?</v>
      </c>
      <c r="AE5" s="15" t="e">
        <f ca="1"/>
        <v>#NAME?</v>
      </c>
    </row>
    <row r="6" spans="1:31" x14ac:dyDescent="0.35">
      <c r="A6" s="6">
        <v>60</v>
      </c>
      <c r="B6" s="6">
        <v>25</v>
      </c>
      <c r="D6" s="9" t="e">
        <f ca="1"/>
        <v>#NAME?</v>
      </c>
      <c r="E6" s="6" t="e">
        <f ca="1"/>
        <v>#NAME?</v>
      </c>
      <c r="F6" s="9">
        <f ca="1">COUNTIFS(E7:E$19,"&gt;"&amp;E6, D7:D$19,"&gt;" &amp; D6)</f>
        <v>12</v>
      </c>
      <c r="G6" s="33">
        <f ca="1">COUNTIFS(E7:E$19,"&lt;"&amp;E6, D7:D$19,"&gt;" &amp; D6)</f>
        <v>12</v>
      </c>
      <c r="H6" s="9">
        <f ca="1">IF(COUNTIF(D$3:D5,D6)=0,COUNTIF(D7:D$19,D6),0)</f>
        <v>0</v>
      </c>
      <c r="I6" s="33">
        <f ca="1">IF(COUNTIF(E$3:E5,E6)=0,COUNTIF(E7:E$19,E6),0)</f>
        <v>0</v>
      </c>
      <c r="K6" t="s">
        <v>9</v>
      </c>
      <c r="L6" s="15">
        <f ca="1">F19</f>
        <v>105</v>
      </c>
      <c r="N6" s="16" t="e">
        <f ca="1">FTEXT(L6)</f>
        <v>#NAME?</v>
      </c>
      <c r="O6" s="16"/>
      <c r="P6" t="s">
        <v>43</v>
      </c>
      <c r="Q6" s="15" t="e">
        <f ca="1">V6*W6/(2*L3*(L3-1))</f>
        <v>#DIV/0!</v>
      </c>
      <c r="S6" s="16" t="e">
        <f ca="1">FTEXT(Q6)</f>
        <v>#NAME?</v>
      </c>
      <c r="U6" t="s">
        <v>44</v>
      </c>
      <c r="V6" s="38">
        <f ca="1">H19*2</f>
        <v>210</v>
      </c>
      <c r="W6" s="39">
        <f ca="1">I19*2</f>
        <v>210</v>
      </c>
      <c r="Y6" s="16" t="e">
        <f ca="1">FTEXT(W6)</f>
        <v>#NAME?</v>
      </c>
      <c r="AA6" t="e">
        <f ca="1"/>
        <v>#NAME?</v>
      </c>
      <c r="AB6" s="15" t="e">
        <f ca="1"/>
        <v>#NAME?</v>
      </c>
      <c r="AD6" t="e">
        <f ca="1"/>
        <v>#NAME?</v>
      </c>
      <c r="AE6" s="15" t="e">
        <f ca="1"/>
        <v>#NAME?</v>
      </c>
    </row>
    <row r="7" spans="1:31" x14ac:dyDescent="0.35">
      <c r="A7" s="6">
        <v>53</v>
      </c>
      <c r="B7" s="6">
        <v>48</v>
      </c>
      <c r="D7" s="9" t="e">
        <f ca="1"/>
        <v>#NAME?</v>
      </c>
      <c r="E7" s="6" t="e">
        <f ca="1"/>
        <v>#NAME?</v>
      </c>
      <c r="F7" s="9">
        <f ca="1">COUNTIFS(E8:E$19,"&gt;"&amp;E7, D8:D$19,"&gt;" &amp; D7)</f>
        <v>11</v>
      </c>
      <c r="G7" s="33">
        <f ca="1">COUNTIFS(E8:E$19,"&lt;"&amp;E7, D8:D$19,"&gt;" &amp; D7)</f>
        <v>11</v>
      </c>
      <c r="H7" s="9">
        <f ca="1">IF(COUNTIF(D$3:D6,D7)=0,COUNTIF(D8:D$19,D7),0)</f>
        <v>0</v>
      </c>
      <c r="I7" s="33">
        <f ca="1">IF(COUNTIF(E$3:E6,E7)=0,COUNTIF(E8:E$19,E7),0)</f>
        <v>0</v>
      </c>
      <c r="K7" t="s">
        <v>45</v>
      </c>
      <c r="L7" s="15" t="e">
        <f ca="1">SQRT((L4-H19)*(L4-I19))</f>
        <v>#NUM!</v>
      </c>
      <c r="N7" s="16" t="e">
        <f ca="1">FTEXT(L7)</f>
        <v>#NAME?</v>
      </c>
      <c r="O7" s="16"/>
      <c r="P7" t="s">
        <v>46</v>
      </c>
      <c r="Q7" s="15">
        <f ca="1">(Q5-V7-W7)/18</f>
        <v>-816.66666666666663</v>
      </c>
      <c r="S7" s="16" t="e">
        <f ca="1">FTEXT(Q7)</f>
        <v>#NAME?</v>
      </c>
      <c r="U7" t="s">
        <v>47</v>
      </c>
      <c r="V7" s="40">
        <f ca="1">SUMPRODUCT(H4:H18,H4:H18+1,2*H4:H18+7)</f>
        <v>7350</v>
      </c>
      <c r="W7" s="41">
        <f ca="1">SUMPRODUCT(I4:I18,I4:I18+1,2*I4:I18+7)</f>
        <v>7350</v>
      </c>
      <c r="Y7" s="16" t="e">
        <f ca="1">FTEXT(W7)</f>
        <v>#NAME?</v>
      </c>
      <c r="AA7" t="e">
        <f ca="1"/>
        <v>#NAME?</v>
      </c>
      <c r="AB7" s="15" t="e">
        <f ca="1"/>
        <v>#NAME?</v>
      </c>
      <c r="AD7" t="e">
        <f ca="1"/>
        <v>#NAME?</v>
      </c>
      <c r="AE7" s="15" t="e">
        <f ca="1"/>
        <v>#NAME?</v>
      </c>
    </row>
    <row r="8" spans="1:31" x14ac:dyDescent="0.35">
      <c r="A8" s="6">
        <v>85</v>
      </c>
      <c r="B8" s="6">
        <v>17</v>
      </c>
      <c r="D8" s="9" t="e">
        <f ca="1"/>
        <v>#NAME?</v>
      </c>
      <c r="E8" s="6" t="e">
        <f ca="1"/>
        <v>#NAME?</v>
      </c>
      <c r="F8" s="9">
        <f ca="1">COUNTIFS(E9:E$19,"&gt;"&amp;E8, D9:D$19,"&gt;" &amp; D8)</f>
        <v>10</v>
      </c>
      <c r="G8" s="33">
        <f ca="1">COUNTIFS(E9:E$19,"&lt;"&amp;E8, D9:D$19,"&gt;" &amp; D8)</f>
        <v>10</v>
      </c>
      <c r="H8" s="9">
        <f ca="1">IF(COUNTIF(D$3:D7,D8)=0,COUNTIF(D9:D$19,D8),0)</f>
        <v>0</v>
      </c>
      <c r="I8" s="33">
        <f ca="1">IF(COUNTIF(E$3:E7,E8)=0,COUNTIF(E9:E$19,E8),0)</f>
        <v>0</v>
      </c>
      <c r="K8" t="s">
        <v>10</v>
      </c>
      <c r="L8" s="15" t="e">
        <f ca="1">(L6-L5)/L7</f>
        <v>#NUM!</v>
      </c>
      <c r="N8" s="16" t="e">
        <f ca="1">FTEXT(L8)</f>
        <v>#NAME?</v>
      </c>
      <c r="O8" s="16"/>
      <c r="P8" t="s">
        <v>48</v>
      </c>
      <c r="Q8" s="15" t="e">
        <f ca="1">V8*W8/(9*L3*(L3-1)*(L3-2))</f>
        <v>#DIV/0!</v>
      </c>
      <c r="S8" s="16" t="e">
        <f ca="1">FTEXT(Q8)</f>
        <v>#NAME?</v>
      </c>
      <c r="U8" t="s">
        <v>49</v>
      </c>
      <c r="V8" s="42">
        <f ca="1">SUMPRODUCT(H4:H18,H4:H18+1,H4:H18-1)</f>
        <v>2730</v>
      </c>
      <c r="W8" s="43">
        <f ca="1">SUMPRODUCT(I4:I18,I4:I18+1,I4:I18-1)</f>
        <v>2730</v>
      </c>
      <c r="Y8" s="16" t="e">
        <f ca="1">FTEXT(W8)</f>
        <v>#NAME?</v>
      </c>
      <c r="AA8" t="e">
        <f ca="1"/>
        <v>#NAME?</v>
      </c>
      <c r="AB8" s="15" t="e">
        <f ca="1"/>
        <v>#NAME?</v>
      </c>
      <c r="AD8" t="e">
        <f ca="1"/>
        <v>#NAME?</v>
      </c>
      <c r="AE8" s="15" t="e">
        <f ca="1"/>
        <v>#NAME?</v>
      </c>
    </row>
    <row r="9" spans="1:31" x14ac:dyDescent="0.35">
      <c r="A9" s="6">
        <v>84</v>
      </c>
      <c r="B9" s="6">
        <v>8</v>
      </c>
      <c r="D9" s="9" t="e">
        <f ca="1"/>
        <v>#NAME?</v>
      </c>
      <c r="E9" s="6" t="e">
        <f ca="1"/>
        <v>#NAME?</v>
      </c>
      <c r="F9" s="9">
        <f ca="1">COUNTIFS(E10:E$19,"&gt;"&amp;E9, D10:D$19,"&gt;" &amp; D9)</f>
        <v>9</v>
      </c>
      <c r="G9" s="33">
        <f ca="1">COUNTIFS(E10:E$19,"&lt;"&amp;E9, D10:D$19,"&gt;" &amp; D9)</f>
        <v>9</v>
      </c>
      <c r="H9" s="9">
        <f ca="1">IF(COUNTIF(D$3:D8,D9)=0,COUNTIF(D10:D$19,D9),0)</f>
        <v>0</v>
      </c>
      <c r="I9" s="33">
        <f ca="1">IF(COUNTIF(E$3:E8,E9)=0,COUNTIF(E10:E$19,E9),0)</f>
        <v>0</v>
      </c>
      <c r="K9" t="s">
        <v>21</v>
      </c>
      <c r="L9" s="19" t="e">
        <f ca="1">Q9/L7</f>
        <v>#DIV/0!</v>
      </c>
      <c r="N9" s="16" t="e">
        <f ca="1">FTEXT(L9)</f>
        <v>#NAME?</v>
      </c>
      <c r="O9" s="16"/>
      <c r="P9" t="s">
        <v>50</v>
      </c>
      <c r="Q9" s="19" t="e">
        <f ca="1">SQRT(SUM(Q6:Q8))</f>
        <v>#DIV/0!</v>
      </c>
      <c r="S9" s="16" t="e">
        <f ca="1">FTEXT(Q9)</f>
        <v>#NAME?</v>
      </c>
      <c r="AA9" t="e">
        <f ca="1"/>
        <v>#NAME?</v>
      </c>
      <c r="AB9" s="15" t="e">
        <f ca="1"/>
        <v>#NAME?</v>
      </c>
      <c r="AD9" t="e">
        <f ca="1"/>
        <v>#NAME?</v>
      </c>
      <c r="AE9" s="15" t="e">
        <f ca="1"/>
        <v>#NAME?</v>
      </c>
    </row>
    <row r="10" spans="1:31" x14ac:dyDescent="0.35">
      <c r="A10" s="6">
        <v>73</v>
      </c>
      <c r="B10" s="6">
        <v>4</v>
      </c>
      <c r="D10" s="9" t="e">
        <f ca="1"/>
        <v>#NAME?</v>
      </c>
      <c r="E10" s="6" t="e">
        <f ca="1"/>
        <v>#NAME?</v>
      </c>
      <c r="F10" s="9">
        <f ca="1">COUNTIFS(E11:E$19,"&gt;"&amp;E10, D11:D$19,"&gt;" &amp; D10)</f>
        <v>8</v>
      </c>
      <c r="G10" s="33">
        <f ca="1">COUNTIFS(E11:E$19,"&lt;"&amp;E10, D11:D$19,"&gt;" &amp; D10)</f>
        <v>8</v>
      </c>
      <c r="H10" s="9">
        <f ca="1">IF(COUNTIF(D$3:D9,D10)=0,COUNTIF(D11:D$19,D10),0)</f>
        <v>0</v>
      </c>
      <c r="I10" s="33">
        <f ca="1">IF(COUNTIF(E$3:E9,E10)=0,COUNTIF(E11:E$19,E10),0)</f>
        <v>0</v>
      </c>
      <c r="N10" s="16"/>
      <c r="O10" s="16"/>
      <c r="AA10" t="e">
        <f ca="1"/>
        <v>#NAME?</v>
      </c>
      <c r="AB10" s="19" t="e">
        <f ca="1"/>
        <v>#NAME?</v>
      </c>
      <c r="AD10" t="e">
        <f ca="1"/>
        <v>#NAME?</v>
      </c>
      <c r="AE10" s="19" t="e">
        <f ca="1"/>
        <v>#NAME?</v>
      </c>
    </row>
    <row r="11" spans="1:31" x14ac:dyDescent="0.35">
      <c r="A11" s="6">
        <v>78</v>
      </c>
      <c r="B11" s="6">
        <v>26</v>
      </c>
      <c r="D11" s="9" t="e">
        <f ca="1"/>
        <v>#NAME?</v>
      </c>
      <c r="E11" s="6" t="e">
        <f ca="1"/>
        <v>#NAME?</v>
      </c>
      <c r="F11" s="9">
        <f ca="1">COUNTIFS(E12:E$19,"&gt;"&amp;E11, D12:D$19,"&gt;" &amp; D11)</f>
        <v>7</v>
      </c>
      <c r="G11" s="33">
        <f ca="1">COUNTIFS(E12:E$19,"&lt;"&amp;E11, D12:D$19,"&gt;" &amp; D11)</f>
        <v>7</v>
      </c>
      <c r="H11" s="9">
        <f ca="1">IF(COUNTIF(D$3:D10,D11)=0,COUNTIF(D12:D$19,D11),0)</f>
        <v>0</v>
      </c>
      <c r="I11" s="33">
        <f ca="1">IF(COUNTIF(E$3:E10,E11)=0,COUNTIF(E12:E$19,E11),0)</f>
        <v>0</v>
      </c>
      <c r="K11" s="23" t="s">
        <v>23</v>
      </c>
      <c r="L11" s="13">
        <v>0.05</v>
      </c>
      <c r="N11" s="16"/>
    </row>
    <row r="12" spans="1:31" x14ac:dyDescent="0.35">
      <c r="A12" s="6">
        <v>78</v>
      </c>
      <c r="B12" s="6">
        <v>23</v>
      </c>
      <c r="D12" s="9" t="e">
        <f ca="1"/>
        <v>#NAME?</v>
      </c>
      <c r="E12" s="6" t="e">
        <f ca="1"/>
        <v>#NAME?</v>
      </c>
      <c r="F12" s="9">
        <f ca="1">COUNTIFS(E13:E$19,"&gt;"&amp;E12, D13:D$19,"&gt;" &amp; D12)</f>
        <v>6</v>
      </c>
      <c r="G12" s="33">
        <f ca="1">COUNTIFS(E13:E$19,"&lt;"&amp;E12, D13:D$19,"&gt;" &amp; D12)</f>
        <v>6</v>
      </c>
      <c r="H12" s="9">
        <f ca="1">IF(COUNTIF(D$3:D11,D12)=0,COUNTIF(D13:D$19,D12),0)</f>
        <v>0</v>
      </c>
      <c r="I12" s="33">
        <f ca="1">IF(COUNTIF(E$3:E11,E12)=0,COUNTIF(E13:E$19,E12),0)</f>
        <v>0</v>
      </c>
      <c r="K12" t="s">
        <v>25</v>
      </c>
      <c r="L12" s="15" t="e">
        <f ca="1">L8/L9</f>
        <v>#NUM!</v>
      </c>
      <c r="N12" s="16" t="e">
        <f ca="1">FTEXT(L12)</f>
        <v>#NAME?</v>
      </c>
      <c r="O12" s="16"/>
    </row>
    <row r="13" spans="1:31" x14ac:dyDescent="0.35">
      <c r="A13" s="6">
        <v>75</v>
      </c>
      <c r="B13" s="6">
        <v>19</v>
      </c>
      <c r="D13" s="9" t="e">
        <f ca="1"/>
        <v>#NAME?</v>
      </c>
      <c r="E13" s="6" t="e">
        <f ca="1"/>
        <v>#NAME?</v>
      </c>
      <c r="F13" s="9">
        <f ca="1">COUNTIFS(E14:E$19,"&gt;"&amp;E13, D14:D$19,"&gt;" &amp; D13)</f>
        <v>5</v>
      </c>
      <c r="G13" s="33">
        <f ca="1">COUNTIFS(E14:E$19,"&lt;"&amp;E13, D14:D$19,"&gt;" &amp; D13)</f>
        <v>5</v>
      </c>
      <c r="H13" s="9">
        <f ca="1">IF(COUNTIF(D$3:D12,D13)=0,COUNTIF(D14:D$19,D13),0)</f>
        <v>0</v>
      </c>
      <c r="I13" s="33">
        <f ca="1">IF(COUNTIF(E$3:E12,E13)=0,COUNTIF(E14:E$19,E13),0)</f>
        <v>0</v>
      </c>
      <c r="K13" t="s">
        <v>26</v>
      </c>
      <c r="L13" s="15">
        <f>NORMSINV(1-L11/2)</f>
        <v>1.9599639845400536</v>
      </c>
      <c r="N13" s="16" t="s">
        <v>51</v>
      </c>
      <c r="O13" s="16"/>
    </row>
    <row r="14" spans="1:31" x14ac:dyDescent="0.35">
      <c r="A14" s="6">
        <v>65</v>
      </c>
      <c r="B14" s="6">
        <v>24</v>
      </c>
      <c r="D14" s="9" t="e">
        <f ca="1"/>
        <v>#NAME?</v>
      </c>
      <c r="E14" s="6" t="e">
        <f ca="1"/>
        <v>#NAME?</v>
      </c>
      <c r="F14" s="9">
        <f ca="1">COUNTIFS(E15:E$19,"&gt;"&amp;E14, D15:D$19,"&gt;" &amp; D14)</f>
        <v>4</v>
      </c>
      <c r="G14" s="33">
        <f ca="1">COUNTIFS(E15:E$19,"&lt;"&amp;E14, D15:D$19,"&gt;" &amp; D14)</f>
        <v>4</v>
      </c>
      <c r="H14" s="9">
        <f ca="1">IF(COUNTIF(D$3:D13,D14)=0,COUNTIF(D15:D$19,D14),0)</f>
        <v>0</v>
      </c>
      <c r="I14" s="33">
        <f ca="1">IF(COUNTIF(E$3:E13,E14)=0,COUNTIF(E15:E$19,E14),0)</f>
        <v>0</v>
      </c>
      <c r="K14" t="s">
        <v>28</v>
      </c>
      <c r="L14" s="15" t="e">
        <f ca="1">2*(1-NORMSDIST(ABS(L12)))</f>
        <v>#NUM!</v>
      </c>
      <c r="N14" s="16" t="s">
        <v>52</v>
      </c>
    </row>
    <row r="15" spans="1:31" x14ac:dyDescent="0.35">
      <c r="A15" s="6">
        <v>72</v>
      </c>
      <c r="B15" s="6">
        <v>35</v>
      </c>
      <c r="D15" s="9" t="e">
        <f ca="1"/>
        <v>#NAME?</v>
      </c>
      <c r="E15" s="6" t="e">
        <f ca="1"/>
        <v>#NAME?</v>
      </c>
      <c r="F15" s="9">
        <f ca="1">COUNTIFS(E16:E$19,"&gt;"&amp;E15, D16:D$19,"&gt;" &amp; D15)</f>
        <v>3</v>
      </c>
      <c r="G15" s="33">
        <f ca="1">COUNTIFS(E16:E$19,"&lt;"&amp;E15, D16:D$19,"&gt;" &amp; D15)</f>
        <v>3</v>
      </c>
      <c r="H15" s="9">
        <f ca="1">IF(COUNTIF(D$3:D14,D15)=0,COUNTIF(D16:D$19,D15),0)</f>
        <v>0</v>
      </c>
      <c r="I15" s="33">
        <f ca="1">IF(COUNTIF(E$3:E14,E15)=0,COUNTIF(E16:E$19,E15),0)</f>
        <v>0</v>
      </c>
      <c r="K15" t="s">
        <v>12</v>
      </c>
      <c r="L15" s="17" t="e">
        <f ca="1">IF(L14&lt;L11,"yes","no")</f>
        <v>#NUM!</v>
      </c>
      <c r="N15" s="16" t="e">
        <f ca="1">FTEXT(L15)</f>
        <v>#NAME?</v>
      </c>
      <c r="O15" s="16"/>
    </row>
    <row r="16" spans="1:31" x14ac:dyDescent="0.35">
      <c r="A16" s="6">
        <v>58</v>
      </c>
      <c r="B16" s="6">
        <v>29</v>
      </c>
      <c r="D16" s="9" t="e">
        <f ca="1"/>
        <v>#NAME?</v>
      </c>
      <c r="E16" s="6" t="e">
        <f ca="1"/>
        <v>#NAME?</v>
      </c>
      <c r="F16" s="9">
        <f ca="1">COUNTIFS(E17:E$19,"&gt;"&amp;E16, D17:D$19,"&gt;" &amp; D16)</f>
        <v>2</v>
      </c>
      <c r="G16" s="33">
        <f ca="1">COUNTIFS(E17:E$19,"&lt;"&amp;E16, D17:D$19,"&gt;" &amp; D16)</f>
        <v>2</v>
      </c>
      <c r="H16" s="9">
        <f ca="1">IF(COUNTIF(D$3:D15,D16)=0,COUNTIF(D17:D$19,D16),0)</f>
        <v>0</v>
      </c>
      <c r="I16" s="33">
        <f ca="1">IF(COUNTIF(E$3:E15,E16)=0,COUNTIF(E17:E$19,E16),0)</f>
        <v>0</v>
      </c>
      <c r="N16" s="16"/>
      <c r="O16" s="16"/>
    </row>
    <row r="17" spans="1:14" x14ac:dyDescent="0.35">
      <c r="A17" s="6">
        <v>92</v>
      </c>
      <c r="B17" s="6">
        <v>4</v>
      </c>
      <c r="D17" s="9" t="e">
        <f ca="1"/>
        <v>#NAME?</v>
      </c>
      <c r="E17" s="6" t="e">
        <f ca="1"/>
        <v>#NAME?</v>
      </c>
      <c r="F17" s="9">
        <f ca="1">COUNTIFS(E18:E$19,"&gt;"&amp;E17, D18:D$19,"&gt;" &amp; D17)</f>
        <v>1</v>
      </c>
      <c r="G17" s="33">
        <f ca="1">COUNTIFS(E18:E$19,"&lt;"&amp;E17, D18:D$19,"&gt;" &amp; D17)</f>
        <v>1</v>
      </c>
      <c r="H17" s="9">
        <f ca="1">IF(COUNTIF(D$3:D16,D17)=0,COUNTIF(D18:D$19,D17),0)</f>
        <v>0</v>
      </c>
      <c r="I17" s="33">
        <f ca="1">IF(COUNTIF(E$3:E16,E17)=0,COUNTIF(E18:E$19,E17),0)</f>
        <v>0</v>
      </c>
      <c r="K17" t="s">
        <v>30</v>
      </c>
      <c r="L17" s="13" t="e">
        <f ca="1">L8-L9*L13</f>
        <v>#NUM!</v>
      </c>
      <c r="N17" s="16" t="e">
        <f ca="1">FTEXT(L17)</f>
        <v>#NAME?</v>
      </c>
    </row>
    <row r="18" spans="1:14" x14ac:dyDescent="0.35">
      <c r="A18" s="24">
        <v>65</v>
      </c>
      <c r="B18" s="24">
        <v>14</v>
      </c>
      <c r="D18" s="25" t="e">
        <f ca="1"/>
        <v>#NAME?</v>
      </c>
      <c r="E18" s="24" t="e">
        <f ca="1"/>
        <v>#NAME?</v>
      </c>
      <c r="F18" s="25">
        <f ca="1">COUNTIFS(E19:E$19,"&gt;"&amp;E18, D19:D$19,"&gt;" &amp; D18)</f>
        <v>0</v>
      </c>
      <c r="G18" s="35">
        <f ca="1">COUNTIFS(E19:E$19,"&lt;"&amp;E18, D19:D$19,"&gt;" &amp; D18)</f>
        <v>0</v>
      </c>
      <c r="H18" s="25">
        <f ca="1">IF(COUNTIF(D$3:D17,D18)=0,COUNTIF(D19:D$19,D18),0)</f>
        <v>0</v>
      </c>
      <c r="I18" s="35">
        <f ca="1">IF(COUNTIF(E$3:E17,E18)=0,COUNTIF(E19:E$19,E18),0)</f>
        <v>0</v>
      </c>
      <c r="K18" t="s">
        <v>31</v>
      </c>
      <c r="L18" s="19" t="e">
        <f ca="1">L8+L9*L13</f>
        <v>#NUM!</v>
      </c>
      <c r="N18" s="16" t="e">
        <f ca="1">FTEXT(L18)</f>
        <v>#NAME?</v>
      </c>
    </row>
    <row r="19" spans="1:14" x14ac:dyDescent="0.35">
      <c r="F19" s="6">
        <f ca="1">SUM(F4:F18)</f>
        <v>105</v>
      </c>
      <c r="G19" s="6">
        <f ca="1">SUM(G4:G18)</f>
        <v>105</v>
      </c>
      <c r="H19" s="6">
        <f ca="1">SUMPRODUCT(H4:H18,H4:H18+1)/2</f>
        <v>105</v>
      </c>
      <c r="I19" s="6">
        <f ca="1">SUMPRODUCT(I4:I18,I4:I18+1)/2</f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Kendall's Tau</vt:lpstr>
      <vt:lpstr>Kendall Tau 1</vt:lpstr>
      <vt:lpstr>Kendall Tau 2</vt:lpstr>
      <vt:lpstr>Kendall Tau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2023-07-01T10:59:49Z</dcterms:created>
  <dcterms:modified xsi:type="dcterms:W3CDTF">2023-07-01T11:03:24Z</dcterms:modified>
</cp:coreProperties>
</file>