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FAB329EC-E95A-4C32-905D-B24BAE2B4E8A}" xr6:coauthVersionLast="47" xr6:coauthVersionMax="47" xr10:uidLastSave="{00000000-0000-0000-0000-000000000000}"/>
  <bookViews>
    <workbookView xWindow="-110" yWindow="-110" windowWidth="19420" windowHeight="10300" xr2:uid="{35ABB0F6-1D25-4295-BFC7-2376DCC03B75}"/>
  </bookViews>
  <sheets>
    <sheet name="Title" sheetId="2" r:id="rId1"/>
    <sheet name="Crime" sheetId="1" r:id="rId2"/>
  </sheets>
  <externalReferences>
    <externalReference r:id="rId3"/>
  </externalReferences>
  <definedNames>
    <definedName name="DataRan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8" i="1" l="1"/>
  <c r="T17" i="1"/>
  <c r="U12" i="1" s="1"/>
  <c r="T17" i="1" a="1"/>
  <c r="T18" i="1" s="1"/>
  <c r="L17" i="1"/>
  <c r="L17" i="1" a="1"/>
  <c r="M18" i="1" s="1"/>
  <c r="M12" i="1"/>
  <c r="I9" i="1"/>
  <c r="H8" i="1"/>
  <c r="H7" i="1"/>
  <c r="G7" i="1"/>
  <c r="I5" i="1"/>
  <c r="I4" i="1"/>
  <c r="H4" i="1"/>
  <c r="G3" i="1"/>
  <c r="G2" i="1"/>
  <c r="I1" i="1"/>
  <c r="G1" i="1" a="1"/>
  <c r="G8" i="1" s="1"/>
  <c r="S18" i="1" a="1"/>
  <c r="S18" i="1" s="1"/>
  <c r="U14" i="1"/>
  <c r="T14" i="1"/>
  <c r="T13" i="1" s="1"/>
  <c r="T12" i="1"/>
  <c r="T8" i="1"/>
  <c r="H3" i="1" l="1"/>
  <c r="G6" i="1"/>
  <c r="I8" i="1"/>
  <c r="M17" i="1"/>
  <c r="G1" i="1"/>
  <c r="I3" i="1"/>
  <c r="H6" i="1"/>
  <c r="G9" i="1"/>
  <c r="L18" i="1"/>
  <c r="H1" i="1"/>
  <c r="K18" i="1" s="1" a="1"/>
  <c r="K18" i="1" s="1"/>
  <c r="G4" i="1"/>
  <c r="I6" i="1"/>
  <c r="H9" i="1"/>
  <c r="H2" i="1"/>
  <c r="G5" i="1"/>
  <c r="I7" i="1"/>
  <c r="U17" i="1"/>
  <c r="I2" i="1"/>
  <c r="H5" i="1"/>
  <c r="Y17" i="1" l="1"/>
  <c r="V17" i="1"/>
  <c r="W17" i="1" s="1"/>
  <c r="X17" i="1"/>
  <c r="M14" i="1"/>
  <c r="L8" i="1"/>
  <c r="L12" i="1"/>
  <c r="Y18" i="1"/>
  <c r="X18" i="1"/>
  <c r="V18" i="1"/>
  <c r="W18" i="1" s="1"/>
  <c r="U13" i="1" l="1"/>
  <c r="V12" i="1"/>
  <c r="T5" i="1"/>
  <c r="N17" i="1"/>
  <c r="L14" i="1"/>
  <c r="L13" i="1" s="1"/>
  <c r="P18" i="1" s="1"/>
  <c r="N18" i="1"/>
  <c r="N12" i="1" l="1"/>
  <c r="L5" i="1"/>
  <c r="M13" i="1"/>
  <c r="P17" i="1"/>
  <c r="Q17" i="1"/>
  <c r="Q18" i="1"/>
  <c r="W6" i="1"/>
  <c r="W4" i="1"/>
  <c r="W5" i="1" s="1"/>
  <c r="V13" i="1"/>
  <c r="T7" i="1" s="1"/>
  <c r="O17" i="1"/>
  <c r="W12" i="1"/>
  <c r="X12" i="1" s="1"/>
  <c r="Y12" i="1" s="1"/>
  <c r="O18" i="1"/>
  <c r="T4" i="1"/>
  <c r="T6" i="1"/>
  <c r="N13" i="1" l="1"/>
  <c r="L7" i="1" s="1"/>
  <c r="O6" i="1"/>
  <c r="O4" i="1"/>
  <c r="O5" i="1" s="1"/>
  <c r="L6" i="1"/>
  <c r="L4" i="1"/>
  <c r="O12" i="1" l="1"/>
  <c r="P12" i="1" s="1"/>
  <c r="Q12" i="1" s="1"/>
</calcChain>
</file>

<file path=xl/sharedStrings.xml><?xml version="1.0" encoding="utf-8"?>
<sst xmlns="http://schemas.openxmlformats.org/spreadsheetml/2006/main" count="65" uniqueCount="36">
  <si>
    <t>city</t>
  </si>
  <si>
    <t>year</t>
  </si>
  <si>
    <t>pop</t>
  </si>
  <si>
    <t>unem</t>
  </si>
  <si>
    <t>crime</t>
  </si>
  <si>
    <t>Regression Analysis</t>
  </si>
  <si>
    <t>OVERALL FIT</t>
  </si>
  <si>
    <t>Multiple R</t>
  </si>
  <si>
    <t>AIC</t>
  </si>
  <si>
    <t>R Square</t>
  </si>
  <si>
    <t>AICc</t>
  </si>
  <si>
    <t>Adjusted R Square</t>
  </si>
  <si>
    <t>SBC</t>
  </si>
  <si>
    <t>Standard Error</t>
  </si>
  <si>
    <t>Observations</t>
  </si>
  <si>
    <t>ANOVA</t>
  </si>
  <si>
    <t>Alpha</t>
  </si>
  <si>
    <t>df</t>
  </si>
  <si>
    <t>SS</t>
  </si>
  <si>
    <t>MS</t>
  </si>
  <si>
    <t>F</t>
  </si>
  <si>
    <t>p-value</t>
  </si>
  <si>
    <t>sig</t>
  </si>
  <si>
    <t>Regression</t>
  </si>
  <si>
    <t>Residual</t>
  </si>
  <si>
    <t>Total</t>
  </si>
  <si>
    <t>coeff</t>
  </si>
  <si>
    <t>std err</t>
  </si>
  <si>
    <t>t stat</t>
  </si>
  <si>
    <t>lower</t>
  </si>
  <si>
    <t>upper</t>
  </si>
  <si>
    <t>Intercept</t>
  </si>
  <si>
    <t>Real Statistics Using Excel</t>
  </si>
  <si>
    <t>Updated</t>
  </si>
  <si>
    <t>Copyright © 2013 - 2023 Charles Zaiontz</t>
  </si>
  <si>
    <t>Panel Data over Two Time Periods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</si>
</sst>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0" fontId="0" fillId="0" borderId="1" xfId="0" applyBorder="1"/>
    <xf numFmtId="164" fontId="0" fillId="0" borderId="0" xfId="0" applyNumberFormat="1"/>
    <xf numFmtId="165" fontId="0" fillId="0" borderId="0" xfId="0" applyNumberFormat="1"/>
    <xf numFmtId="0" fontId="0" fillId="0" borderId="2" xfId="0" applyBorder="1"/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164" fontId="0" fillId="0" borderId="1" xfId="0" applyNumberFormat="1" applyBorder="1"/>
    <xf numFmtId="165" fontId="0" fillId="0" borderId="1" xfId="0" applyNumberFormat="1" applyBorder="1"/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Time%20Series%20Examples%205%20March%202022.xlsx" TargetMode="External"/><Relationship Id="rId1" Type="http://schemas.openxmlformats.org/officeDocument/2006/relationships/externalLinkPath" Target="/Users/user/Documents/A%20Real%20Statistics%202020/Examples/Real%20Statistics%20Time%20Series%20Examples%205%20March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Error"/>
      <sheetName val="DM"/>
      <sheetName val="PT"/>
      <sheetName val="Moving"/>
      <sheetName val="Moving 1"/>
      <sheetName val="Moving 1a"/>
      <sheetName val="Weighted"/>
      <sheetName val="Weighted 2"/>
      <sheetName val="Exp"/>
      <sheetName val="Exp 1"/>
      <sheetName val="Exp 1a"/>
      <sheetName val="Exp 2"/>
      <sheetName val="Exp 3"/>
      <sheetName val="Holt"/>
      <sheetName val="Holt 2"/>
      <sheetName val="Holt 3"/>
      <sheetName val="Holt 4"/>
      <sheetName val="Holt 5"/>
      <sheetName val="Holt-Winter"/>
      <sheetName val="Holt-Winter 1"/>
      <sheetName val="Holt-Winter 2"/>
      <sheetName val="Holt-Winter 3"/>
      <sheetName val="Holt-Winters 4"/>
      <sheetName val="Holt-Winters 4a"/>
      <sheetName val="Holt-Winters 5"/>
      <sheetName val="Holt-Winters 6"/>
      <sheetName val="Stationary"/>
      <sheetName val="ACF 0"/>
      <sheetName val="ACF"/>
      <sheetName val="PACF 1"/>
      <sheetName val="Correlogram"/>
      <sheetName val="WN 1"/>
      <sheetName val="RW 1"/>
      <sheetName val="RW 1a"/>
      <sheetName val="DT 1"/>
      <sheetName val="DT 1a"/>
      <sheetName val="Test 1"/>
      <sheetName val="Test 2"/>
      <sheetName val="DF 0"/>
      <sheetName val="DF 1"/>
      <sheetName val="DF 2"/>
      <sheetName val="ADF"/>
      <sheetName val="PP KPSS"/>
      <sheetName val="Missing 1"/>
      <sheetName val="Missing 2"/>
      <sheetName val="Missing 3"/>
      <sheetName val="Missing 4"/>
      <sheetName val="AR 1"/>
      <sheetName val="AR 1a"/>
      <sheetName val="AR 1b"/>
      <sheetName val="AR 1c"/>
      <sheetName val="AR 1d"/>
      <sheetName val="AR 2"/>
      <sheetName val="AR 2a"/>
      <sheetName val="AR 2b"/>
      <sheetName val="AR 2c"/>
      <sheetName val="AR 2d"/>
      <sheetName val="AR 3"/>
      <sheetName val="AR 4"/>
      <sheetName val="MA"/>
      <sheetName val="MA 1"/>
      <sheetName val="MA 2"/>
      <sheetName val="MA 3"/>
      <sheetName val="MA 4"/>
      <sheetName val="MA 5"/>
      <sheetName val="MA 6"/>
      <sheetName val="MA 7"/>
      <sheetName val="MA 8"/>
      <sheetName val="ARMA 1.1"/>
      <sheetName val="ARMA 1.1a"/>
      <sheetName val="ARMA 1.1b"/>
      <sheetName val="ARMA 1.1c"/>
      <sheetName val="ARMA 1.1d"/>
      <sheetName val="ARMA 1.1dd"/>
      <sheetName val="ARMA 1.1e"/>
      <sheetName val="ARMA 1.1ee"/>
      <sheetName val="ARMA 1.1f"/>
      <sheetName val="ARMA 2.1"/>
      <sheetName val="ARMA 2.2"/>
      <sheetName val="Diff"/>
      <sheetName val="ARIMA 1"/>
      <sheetName val="ARIMA 1a"/>
      <sheetName val="ARIMA 2"/>
      <sheetName val="ARIMA 2a"/>
      <sheetName val="ARIMA 3"/>
      <sheetName val="ARIMA 3a"/>
      <sheetName val="SARIMA"/>
      <sheetName val="SARIMA 1"/>
      <sheetName val="MK"/>
      <sheetName val="Sen"/>
      <sheetName val="MK Tool"/>
      <sheetName val="MK + Sen"/>
      <sheetName val="Granger 1"/>
      <sheetName val="Granger 2"/>
      <sheetName val="Granger 3"/>
      <sheetName val="Granger 4"/>
      <sheetName val="Engle"/>
      <sheetName val="Cross"/>
      <sheetName val="ARIMAX"/>
      <sheetName val="ARIMAX 1"/>
      <sheetName val="Crime"/>
      <sheetName val="Diff 2"/>
      <sheetName val="Demean 2"/>
      <sheetName val="Diff 3"/>
      <sheetName val="Demean 3"/>
      <sheetName val="LSDV"/>
      <sheetName val="REM"/>
      <sheetName val="Markov"/>
      <sheetName val="Markov 1"/>
      <sheetName val="ADF Table"/>
      <sheetName val="EG Tabl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83949-4531-4E1B-B3B0-D0828790A817}">
  <sheetPr codeName="Sheet1"/>
  <dimension ref="A1:B6"/>
  <sheetViews>
    <sheetView tabSelected="1" workbookViewId="0"/>
  </sheetViews>
  <sheetFormatPr defaultRowHeight="14.5" x14ac:dyDescent="0.35"/>
  <cols>
    <col min="2" max="2" width="9.54296875" bestFit="1" customWidth="1"/>
  </cols>
  <sheetData>
    <row r="1" spans="1:2" x14ac:dyDescent="0.35">
      <c r="A1" t="s">
        <v>32</v>
      </c>
    </row>
    <row r="2" spans="1:2" x14ac:dyDescent="0.35">
      <c r="A2" t="s">
        <v>35</v>
      </c>
    </row>
    <row r="4" spans="1:2" x14ac:dyDescent="0.35">
      <c r="A4" t="s">
        <v>33</v>
      </c>
      <c r="B4" s="12">
        <v>45021</v>
      </c>
    </row>
    <row r="6" spans="1:2" x14ac:dyDescent="0.35">
      <c r="A6" s="13" t="s">
        <v>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B305D-46C7-415A-AF42-D61578CF1156}">
  <sheetPr codeName="Sheet23"/>
  <dimension ref="A1:Y18"/>
  <sheetViews>
    <sheetView workbookViewId="0">
      <selection activeCell="A2" sqref="A2"/>
    </sheetView>
  </sheetViews>
  <sheetFormatPr defaultRowHeight="14.5" x14ac:dyDescent="0.35"/>
  <cols>
    <col min="1" max="3" width="6.1796875" customWidth="1"/>
    <col min="4" max="4" width="6.1796875" style="5" customWidth="1"/>
    <col min="5" max="5" width="9.36328125" style="6" bestFit="1" customWidth="1"/>
    <col min="11" max="11" width="17.1796875" bestFit="1" customWidth="1"/>
    <col min="19" max="19" width="15.7265625" customWidth="1"/>
  </cols>
  <sheetData>
    <row r="1" spans="1:25" x14ac:dyDescent="0.3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G1" s="4" t="e">
        <f t="array" aca="1" ref="G1:I9" ca="1">PANEL_DIFF(C1:E17,2,TRUE)</f>
        <v>#NAME?</v>
      </c>
      <c r="H1" s="4" t="e">
        <f ca="1"/>
        <v>#NAME?</v>
      </c>
      <c r="I1" s="4" t="e">
        <f ca="1"/>
        <v>#NAME?</v>
      </c>
      <c r="K1" t="s">
        <v>5</v>
      </c>
      <c r="S1" t="s">
        <v>5</v>
      </c>
    </row>
    <row r="2" spans="1:25" x14ac:dyDescent="0.35">
      <c r="A2">
        <v>1</v>
      </c>
      <c r="B2">
        <v>92</v>
      </c>
      <c r="C2">
        <v>85.1</v>
      </c>
      <c r="D2" s="5">
        <v>7.8</v>
      </c>
      <c r="E2" s="6">
        <v>75.426479999999998</v>
      </c>
      <c r="G2" t="e">
        <f ca="1"/>
        <v>#NAME?</v>
      </c>
      <c r="H2" t="e">
        <f ca="1"/>
        <v>#NAME?</v>
      </c>
      <c r="I2" t="e">
        <f ca="1"/>
        <v>#NAME?</v>
      </c>
    </row>
    <row r="3" spans="1:25" ht="15" thickBot="1" x14ac:dyDescent="0.4">
      <c r="A3">
        <v>1</v>
      </c>
      <c r="B3">
        <v>98</v>
      </c>
      <c r="C3">
        <v>85.1</v>
      </c>
      <c r="D3" s="5">
        <v>3.1</v>
      </c>
      <c r="E3" s="6">
        <v>70.01455</v>
      </c>
      <c r="G3" t="e">
        <f ca="1"/>
        <v>#NAME?</v>
      </c>
      <c r="H3" t="e">
        <f ca="1"/>
        <v>#NAME?</v>
      </c>
      <c r="I3" t="e">
        <f ca="1"/>
        <v>#NAME?</v>
      </c>
      <c r="K3" s="7" t="s">
        <v>6</v>
      </c>
      <c r="L3" s="7"/>
      <c r="N3" s="7"/>
      <c r="O3" s="7"/>
      <c r="S3" s="7" t="s">
        <v>6</v>
      </c>
      <c r="T3" s="7"/>
      <c r="V3" s="7"/>
      <c r="W3" s="7"/>
    </row>
    <row r="4" spans="1:25" ht="15" thickTop="1" x14ac:dyDescent="0.35">
      <c r="A4">
        <v>2</v>
      </c>
      <c r="B4">
        <v>92</v>
      </c>
      <c r="C4">
        <v>42.6</v>
      </c>
      <c r="D4" s="5">
        <v>7.6</v>
      </c>
      <c r="E4" s="6">
        <v>93.616690000000006</v>
      </c>
      <c r="G4" t="e">
        <f ca="1"/>
        <v>#NAME?</v>
      </c>
      <c r="H4" t="e">
        <f ca="1"/>
        <v>#NAME?</v>
      </c>
      <c r="I4" t="e">
        <f ca="1"/>
        <v>#NAME?</v>
      </c>
      <c r="K4" t="s">
        <v>7</v>
      </c>
      <c r="L4" t="e">
        <f ca="1">SQRT(L5)</f>
        <v>#NAME?</v>
      </c>
      <c r="N4" t="s">
        <v>8</v>
      </c>
      <c r="O4" t="e">
        <f ca="1">L8*LN(M13/L8)+2*(L12+1)</f>
        <v>#NAME?</v>
      </c>
      <c r="S4" t="s">
        <v>7</v>
      </c>
      <c r="T4" t="e">
        <f ca="1">SQRT(T5)</f>
        <v>#NAME?</v>
      </c>
      <c r="V4" t="s">
        <v>8</v>
      </c>
      <c r="W4" t="e">
        <f ca="1">T8*LN(U13/T8)+2*(T12+1)</f>
        <v>#NAME?</v>
      </c>
    </row>
    <row r="5" spans="1:25" x14ac:dyDescent="0.35">
      <c r="A5">
        <v>2</v>
      </c>
      <c r="B5">
        <v>98</v>
      </c>
      <c r="C5">
        <v>42.6</v>
      </c>
      <c r="D5" s="5">
        <v>5.5</v>
      </c>
      <c r="E5" s="6">
        <v>90.348960000000005</v>
      </c>
      <c r="G5" t="e">
        <f ca="1"/>
        <v>#NAME?</v>
      </c>
      <c r="H5" t="e">
        <f ca="1"/>
        <v>#NAME?</v>
      </c>
      <c r="I5" t="e">
        <f ca="1"/>
        <v>#NAME?</v>
      </c>
      <c r="K5" t="s">
        <v>9</v>
      </c>
      <c r="L5" t="e">
        <f ca="1">M12/M14</f>
        <v>#NAME?</v>
      </c>
      <c r="N5" t="s">
        <v>10</v>
      </c>
      <c r="O5" t="e">
        <f ca="1">O4+2*(L12+2)*(L12+3)/(L8-L12-3)</f>
        <v>#NAME?</v>
      </c>
      <c r="S5" t="s">
        <v>9</v>
      </c>
      <c r="T5" t="e">
        <f ca="1">U12/U14</f>
        <v>#NAME?</v>
      </c>
      <c r="V5" t="s">
        <v>10</v>
      </c>
      <c r="W5" t="e">
        <f ca="1">W4+2*(T12+2)*(T12+3)/(T8-T12-3)</f>
        <v>#NAME?</v>
      </c>
    </row>
    <row r="6" spans="1:25" x14ac:dyDescent="0.35">
      <c r="A6">
        <v>3</v>
      </c>
      <c r="B6">
        <v>92</v>
      </c>
      <c r="C6">
        <v>134.5</v>
      </c>
      <c r="D6" s="5">
        <v>8.3000000000000007</v>
      </c>
      <c r="E6" s="6">
        <v>85.180890000000005</v>
      </c>
      <c r="G6" t="e">
        <f ca="1"/>
        <v>#NAME?</v>
      </c>
      <c r="H6" t="e">
        <f ca="1"/>
        <v>#NAME?</v>
      </c>
      <c r="I6" t="e">
        <f ca="1"/>
        <v>#NAME?</v>
      </c>
      <c r="K6" t="s">
        <v>11</v>
      </c>
      <c r="L6" t="e">
        <f ca="1">1-(1-L5)*(L8-1)/(L8-L12-1)</f>
        <v>#NAME?</v>
      </c>
      <c r="N6" s="4" t="s">
        <v>12</v>
      </c>
      <c r="O6" s="4" t="e">
        <f ca="1">L8*LN(M13/L8)+(L12+1)*LN(L8)</f>
        <v>#NAME?</v>
      </c>
      <c r="S6" t="s">
        <v>11</v>
      </c>
      <c r="T6" t="e">
        <f ca="1">1-(1-T5)*(T8-1)/(T8-T12-1)</f>
        <v>#NAME?</v>
      </c>
      <c r="V6" s="4" t="s">
        <v>12</v>
      </c>
      <c r="W6" s="4" t="e">
        <f ca="1">T8*LN(U13/T8)+(T12+1)*LN(T8)</f>
        <v>#NAME?</v>
      </c>
    </row>
    <row r="7" spans="1:25" x14ac:dyDescent="0.35">
      <c r="A7">
        <v>3</v>
      </c>
      <c r="B7">
        <v>98</v>
      </c>
      <c r="C7">
        <v>134.5</v>
      </c>
      <c r="D7" s="5">
        <v>7.7</v>
      </c>
      <c r="E7" s="6">
        <v>76.950699999999998</v>
      </c>
      <c r="G7" t="e">
        <f ca="1"/>
        <v>#NAME?</v>
      </c>
      <c r="H7" t="e">
        <f ca="1"/>
        <v>#NAME?</v>
      </c>
      <c r="I7" t="e">
        <f ca="1"/>
        <v>#NAME?</v>
      </c>
      <c r="K7" t="s">
        <v>13</v>
      </c>
      <c r="L7" t="e">
        <f ca="1">SQRT(N13)</f>
        <v>#NAME?</v>
      </c>
      <c r="S7" t="s">
        <v>13</v>
      </c>
      <c r="T7" t="e">
        <f ca="1">SQRT(V13)</f>
        <v>#NAME?</v>
      </c>
    </row>
    <row r="8" spans="1:25" x14ac:dyDescent="0.35">
      <c r="A8">
        <v>4</v>
      </c>
      <c r="B8">
        <v>92</v>
      </c>
      <c r="C8">
        <v>168.2</v>
      </c>
      <c r="D8" s="5">
        <v>11.6</v>
      </c>
      <c r="E8" s="6">
        <v>89.431079999999994</v>
      </c>
      <c r="G8" t="e">
        <f ca="1"/>
        <v>#NAME?</v>
      </c>
      <c r="H8" t="e">
        <f ca="1"/>
        <v>#NAME?</v>
      </c>
      <c r="I8" t="e">
        <f ca="1"/>
        <v>#NAME?</v>
      </c>
      <c r="K8" s="4" t="s">
        <v>14</v>
      </c>
      <c r="L8" s="4">
        <f ca="1">COUNT(I2:I9)</f>
        <v>0</v>
      </c>
      <c r="S8" s="4" t="s">
        <v>14</v>
      </c>
      <c r="T8" s="4">
        <f>COUNT(E2:E17)</f>
        <v>16</v>
      </c>
    </row>
    <row r="9" spans="1:25" x14ac:dyDescent="0.35">
      <c r="A9">
        <v>4</v>
      </c>
      <c r="B9">
        <v>98</v>
      </c>
      <c r="C9">
        <v>168.2</v>
      </c>
      <c r="D9" s="5">
        <v>5.2</v>
      </c>
      <c r="E9" s="6">
        <v>83.969269999999995</v>
      </c>
      <c r="G9" s="4" t="e">
        <f ca="1"/>
        <v>#NAME?</v>
      </c>
      <c r="H9" s="4" t="e">
        <f ca="1"/>
        <v>#NAME?</v>
      </c>
      <c r="I9" s="4" t="e">
        <f ca="1"/>
        <v>#NAME?</v>
      </c>
    </row>
    <row r="10" spans="1:25" ht="15" thickBot="1" x14ac:dyDescent="0.4">
      <c r="A10">
        <v>5</v>
      </c>
      <c r="B10">
        <v>92</v>
      </c>
      <c r="C10">
        <v>34.700000000000003</v>
      </c>
      <c r="D10" s="5">
        <v>12.9</v>
      </c>
      <c r="E10" s="6">
        <v>107.90584</v>
      </c>
      <c r="K10" t="s">
        <v>15</v>
      </c>
      <c r="O10" s="8" t="s">
        <v>16</v>
      </c>
      <c r="P10" s="8">
        <v>0.05</v>
      </c>
      <c r="S10" t="s">
        <v>15</v>
      </c>
      <c r="W10" s="8" t="s">
        <v>16</v>
      </c>
      <c r="X10" s="8">
        <v>0.05</v>
      </c>
    </row>
    <row r="11" spans="1:25" ht="15" thickTop="1" x14ac:dyDescent="0.35">
      <c r="A11">
        <v>5</v>
      </c>
      <c r="B11">
        <v>98</v>
      </c>
      <c r="C11">
        <v>34.700000000000003</v>
      </c>
      <c r="D11" s="5">
        <v>7.7</v>
      </c>
      <c r="E11" s="6">
        <v>104.56469</v>
      </c>
      <c r="K11" s="9"/>
      <c r="L11" s="9" t="s">
        <v>17</v>
      </c>
      <c r="M11" s="9" t="s">
        <v>18</v>
      </c>
      <c r="N11" s="9" t="s">
        <v>19</v>
      </c>
      <c r="O11" s="9" t="s">
        <v>20</v>
      </c>
      <c r="P11" s="9" t="s">
        <v>21</v>
      </c>
      <c r="Q11" s="9" t="s">
        <v>22</v>
      </c>
      <c r="S11" s="9"/>
      <c r="T11" s="9" t="s">
        <v>17</v>
      </c>
      <c r="U11" s="9" t="s">
        <v>18</v>
      </c>
      <c r="V11" s="9" t="s">
        <v>19</v>
      </c>
      <c r="W11" s="9" t="s">
        <v>20</v>
      </c>
      <c r="X11" s="9" t="s">
        <v>21</v>
      </c>
      <c r="Y11" s="9" t="s">
        <v>22</v>
      </c>
    </row>
    <row r="12" spans="1:25" x14ac:dyDescent="0.35">
      <c r="A12">
        <v>6</v>
      </c>
      <c r="B12">
        <v>92</v>
      </c>
      <c r="C12">
        <v>59.8</v>
      </c>
      <c r="D12" s="5">
        <v>14</v>
      </c>
      <c r="E12" s="6">
        <v>137.31122999999999</v>
      </c>
      <c r="K12" t="s">
        <v>23</v>
      </c>
      <c r="L12">
        <f ca="1">COUNT(H2)</f>
        <v>0</v>
      </c>
      <c r="M12" t="e">
        <f ca="1">DEVSQ(MMULT(DEsign(H2:H9),L17:L18))</f>
        <v>#NAME?</v>
      </c>
      <c r="N12" t="e">
        <f ca="1">M12/L12</f>
        <v>#NAME?</v>
      </c>
      <c r="O12" t="e">
        <f ca="1">N12/N13</f>
        <v>#NAME?</v>
      </c>
      <c r="P12" t="e">
        <f ca="1">_xlfn.F.DIST.RT(O12,L12,L13)</f>
        <v>#NAME?</v>
      </c>
      <c r="Q12" s="8" t="e">
        <f ca="1">IF(P12&lt;P10,"yes","no")</f>
        <v>#NAME?</v>
      </c>
      <c r="S12" t="s">
        <v>23</v>
      </c>
      <c r="T12">
        <f>COUNT(D2)</f>
        <v>1</v>
      </c>
      <c r="U12" t="e">
        <f ca="1">DEVSQ(MMULT(DEsign(D2:D17),T17:T18))</f>
        <v>#NAME?</v>
      </c>
      <c r="V12" t="e">
        <f ca="1">U12/T12</f>
        <v>#NAME?</v>
      </c>
      <c r="W12" t="e">
        <f ca="1">V12/V13</f>
        <v>#NAME?</v>
      </c>
      <c r="X12" t="e">
        <f ca="1">_xlfn.F.DIST.RT(W12,T12,T13)</f>
        <v>#NAME?</v>
      </c>
      <c r="Y12" s="8" t="e">
        <f ca="1">IF(X12&lt;X10,"yes","no")</f>
        <v>#NAME?</v>
      </c>
    </row>
    <row r="13" spans="1:25" x14ac:dyDescent="0.35">
      <c r="A13">
        <v>6</v>
      </c>
      <c r="B13">
        <v>98</v>
      </c>
      <c r="C13">
        <v>59.8</v>
      </c>
      <c r="D13" s="5">
        <v>4.8</v>
      </c>
      <c r="E13" s="6">
        <v>112.26517</v>
      </c>
      <c r="K13" t="s">
        <v>24</v>
      </c>
      <c r="L13">
        <f ca="1">L14-L12</f>
        <v>-1</v>
      </c>
      <c r="M13" t="e">
        <f ca="1">M14-M12</f>
        <v>#NAME?</v>
      </c>
      <c r="N13" t="e">
        <f ca="1">M13/L13</f>
        <v>#NAME?</v>
      </c>
      <c r="S13" t="s">
        <v>24</v>
      </c>
      <c r="T13">
        <f>T14-T12</f>
        <v>14</v>
      </c>
      <c r="U13" t="e">
        <f ca="1">U14-U12</f>
        <v>#NAME?</v>
      </c>
      <c r="V13" t="e">
        <f ca="1">U13/T13</f>
        <v>#NAME?</v>
      </c>
    </row>
    <row r="14" spans="1:25" x14ac:dyDescent="0.35">
      <c r="A14">
        <v>7</v>
      </c>
      <c r="B14">
        <v>92</v>
      </c>
      <c r="C14">
        <v>18.600000000000001</v>
      </c>
      <c r="D14" s="5">
        <v>9.3000000000000007</v>
      </c>
      <c r="E14" s="6">
        <v>71.970619999999997</v>
      </c>
      <c r="K14" s="4" t="s">
        <v>25</v>
      </c>
      <c r="L14" s="4">
        <f ca="1">L8-1</f>
        <v>-1</v>
      </c>
      <c r="M14" s="4" t="e">
        <f ca="1">DEVSQ(I2:I9)</f>
        <v>#NAME?</v>
      </c>
      <c r="N14" s="4"/>
      <c r="O14" s="4"/>
      <c r="P14" s="4"/>
      <c r="Q14" s="4"/>
      <c r="S14" s="4" t="s">
        <v>25</v>
      </c>
      <c r="T14" s="4">
        <f>T8-1</f>
        <v>15</v>
      </c>
      <c r="U14" s="4">
        <f>DEVSQ(E2:E17)</f>
        <v>4675.0608462528999</v>
      </c>
      <c r="V14" s="4"/>
      <c r="W14" s="4"/>
      <c r="X14" s="4"/>
      <c r="Y14" s="4"/>
    </row>
    <row r="15" spans="1:25" ht="15" thickBot="1" x14ac:dyDescent="0.4">
      <c r="A15">
        <v>7</v>
      </c>
      <c r="B15">
        <v>98</v>
      </c>
      <c r="C15">
        <v>18.600000000000001</v>
      </c>
      <c r="D15" s="5">
        <v>5.8</v>
      </c>
      <c r="E15" s="6">
        <v>86.286169999999998</v>
      </c>
    </row>
    <row r="16" spans="1:25" ht="15" thickTop="1" x14ac:dyDescent="0.35">
      <c r="A16">
        <v>8</v>
      </c>
      <c r="B16">
        <v>92</v>
      </c>
      <c r="C16">
        <v>95.3</v>
      </c>
      <c r="D16" s="5">
        <v>8</v>
      </c>
      <c r="E16" s="6">
        <v>97.526210000000006</v>
      </c>
      <c r="K16" s="9"/>
      <c r="L16" s="9" t="s">
        <v>26</v>
      </c>
      <c r="M16" s="9" t="s">
        <v>27</v>
      </c>
      <c r="N16" s="9" t="s">
        <v>28</v>
      </c>
      <c r="O16" s="9" t="s">
        <v>21</v>
      </c>
      <c r="P16" s="9" t="s">
        <v>29</v>
      </c>
      <c r="Q16" s="9" t="s">
        <v>30</v>
      </c>
      <c r="S16" s="9"/>
      <c r="T16" s="9" t="s">
        <v>26</v>
      </c>
      <c r="U16" s="9" t="s">
        <v>27</v>
      </c>
      <c r="V16" s="9" t="s">
        <v>28</v>
      </c>
      <c r="W16" s="9" t="s">
        <v>21</v>
      </c>
      <c r="X16" s="9" t="s">
        <v>29</v>
      </c>
      <c r="Y16" s="9" t="s">
        <v>30</v>
      </c>
    </row>
    <row r="17" spans="1:25" x14ac:dyDescent="0.35">
      <c r="A17" s="4">
        <v>8</v>
      </c>
      <c r="B17" s="4">
        <v>98</v>
      </c>
      <c r="C17" s="4">
        <v>95.3</v>
      </c>
      <c r="D17" s="10">
        <v>4.5999999999999996</v>
      </c>
      <c r="E17" s="11">
        <v>76.552049999999994</v>
      </c>
      <c r="K17" t="s">
        <v>31</v>
      </c>
      <c r="L17" t="e">
        <f t="array" aca="1" ref="L17:M18" ca="1">RegCoeff(H2:H9,I2:I9)</f>
        <v>#NAME?</v>
      </c>
      <c r="M17" t="e">
        <f ca="1"/>
        <v>#NAME?</v>
      </c>
      <c r="N17" t="e">
        <f ca="1">L17/M17</f>
        <v>#NAME?</v>
      </c>
      <c r="O17" t="e">
        <f ca="1">_xlfn.T.DIST.2T(ABS(N17),$L$13)</f>
        <v>#NAME?</v>
      </c>
      <c r="P17" t="e">
        <f ca="1">L17-_xlfn.T.INV.2T(P$10,$L$13)*M17</f>
        <v>#NAME?</v>
      </c>
      <c r="Q17" t="e">
        <f ca="1">L17+_xlfn.T.INV.2T(P$10,$L$13)*M17</f>
        <v>#NAME?</v>
      </c>
      <c r="S17" t="s">
        <v>31</v>
      </c>
      <c r="T17" t="e">
        <f t="array" aca="1" ref="T17:U18" ca="1">RegCoeff(D2:D17,E2:E17)</f>
        <v>#NAME?</v>
      </c>
      <c r="U17" t="e">
        <f ca="1"/>
        <v>#NAME?</v>
      </c>
      <c r="V17" t="e">
        <f ca="1">T17/U17</f>
        <v>#NAME?</v>
      </c>
      <c r="W17" t="e">
        <f ca="1">_xlfn.T.DIST.2T(ABS(V17),$T$13)</f>
        <v>#NAME?</v>
      </c>
      <c r="X17" t="e">
        <f ca="1">T17-_xlfn.T.INV.2T(X$10,$T$13)*U17</f>
        <v>#NAME?</v>
      </c>
      <c r="Y17" t="e">
        <f ca="1">T17+_xlfn.T.INV.2T(X$10,$T$13)*U17</f>
        <v>#NAME?</v>
      </c>
    </row>
    <row r="18" spans="1:25" x14ac:dyDescent="0.35">
      <c r="K18" s="4" t="e">
        <f t="array" aca="1" ref="K18" ca="1">TRANSPOSE(H1)</f>
        <v>#NAME?</v>
      </c>
      <c r="L18" s="4" t="e">
        <f ca="1"/>
        <v>#NAME?</v>
      </c>
      <c r="M18" s="4" t="e">
        <f ca="1"/>
        <v>#NAME?</v>
      </c>
      <c r="N18" s="4" t="e">
        <f ca="1">L18/M18</f>
        <v>#NAME?</v>
      </c>
      <c r="O18" s="4" t="e">
        <f ca="1">_xlfn.T.DIST.2T(ABS(N18),$L$13)</f>
        <v>#NAME?</v>
      </c>
      <c r="P18" s="4" t="e">
        <f ca="1">L18-_xlfn.T.INV.2T(P$10,$L$13)*M18</f>
        <v>#NAME?</v>
      </c>
      <c r="Q18" s="4" t="e">
        <f ca="1">L18+_xlfn.T.INV.2T(P$10,$L$13)*M18</f>
        <v>#NAME?</v>
      </c>
      <c r="S18" s="4" t="str">
        <f t="array" ref="S18">TRANSPOSE(D1)</f>
        <v>unem</v>
      </c>
      <c r="T18" s="4" t="e">
        <f ca="1"/>
        <v>#NAME?</v>
      </c>
      <c r="U18" s="4" t="e">
        <f ca="1"/>
        <v>#NAME?</v>
      </c>
      <c r="V18" s="4" t="e">
        <f ca="1">T18/U18</f>
        <v>#NAME?</v>
      </c>
      <c r="W18" s="4" t="e">
        <f ca="1">_xlfn.T.DIST.2T(ABS(V18),$T$13)</f>
        <v>#NAME?</v>
      </c>
      <c r="X18" s="4" t="e">
        <f ca="1">T18-_xlfn.T.INV.2T(X$10,$T$13)*U18</f>
        <v>#NAME?</v>
      </c>
      <c r="Y18" s="4" t="e">
        <f ca="1">T18+_xlfn.T.INV.2T(X$10,$T$13)*U18</f>
        <v>#NAME?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Crime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2023-04-05T19:09:39Z</dcterms:created>
  <dcterms:modified xsi:type="dcterms:W3CDTF">2023-04-05T19:19:11Z</dcterms:modified>
</cp:coreProperties>
</file>