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C6B10E3-7A8B-43A2-88FF-7B54261165E1}" xr6:coauthVersionLast="47" xr6:coauthVersionMax="47" xr10:uidLastSave="{00000000-0000-0000-0000-000000000000}"/>
  <bookViews>
    <workbookView xWindow="-110" yWindow="-110" windowWidth="19420" windowHeight="10300" xr2:uid="{AA3A20E4-2ED6-46B4-8800-221034AF8AD8}"/>
  </bookViews>
  <sheets>
    <sheet name="Title" sheetId="2" r:id="rId1"/>
    <sheet name="PROX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10" i="1"/>
  <c r="R8" i="1"/>
  <c r="R7" i="1"/>
  <c r="R6" i="1"/>
  <c r="R5" i="1"/>
  <c r="AY10" i="1"/>
  <c r="AY6" i="1"/>
  <c r="AY4" i="1" a="1"/>
  <c r="AY4" i="1" s="1"/>
  <c r="AU4" i="1" a="1"/>
  <c r="AV12" i="1" s="1"/>
  <c r="R4" i="1"/>
  <c r="AO3" i="1" a="1"/>
  <c r="AO3" i="1" s="1"/>
  <c r="AL12" i="1"/>
  <c r="AL10" i="1"/>
  <c r="AL8" i="1"/>
  <c r="AL6" i="1"/>
  <c r="AL4" i="1"/>
  <c r="AJ3" i="1" a="1"/>
  <c r="AK3" i="1" s="1"/>
  <c r="AH77" i="1"/>
  <c r="AH46" i="1"/>
  <c r="AH47" i="1" s="1"/>
  <c r="AH44" i="1"/>
  <c r="AI44" i="1" s="1"/>
  <c r="AG44" i="1"/>
  <c r="AH43" i="1"/>
  <c r="AG43" i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D13" i="1"/>
  <c r="D14" i="1" s="1"/>
  <c r="C13" i="1"/>
  <c r="C14" i="1" s="1"/>
  <c r="B13" i="1"/>
  <c r="B14" i="1" s="1"/>
  <c r="U4" i="1" s="1" a="1"/>
  <c r="U6" i="1" s="1"/>
  <c r="AF12" i="1"/>
  <c r="AB12" i="1"/>
  <c r="M12" i="1"/>
  <c r="L12" i="1"/>
  <c r="AC12" i="1" s="1"/>
  <c r="AD12" i="1" s="1"/>
  <c r="AE12" i="1" s="1"/>
  <c r="AB11" i="1"/>
  <c r="P11" i="1"/>
  <c r="L11" i="1"/>
  <c r="AC11" i="1" s="1"/>
  <c r="AD11" i="1" s="1"/>
  <c r="AE11" i="1" s="1"/>
  <c r="AF11" i="1" s="1"/>
  <c r="AB10" i="1"/>
  <c r="P10" i="1"/>
  <c r="L10" i="1"/>
  <c r="AC10" i="1" s="1"/>
  <c r="AD10" i="1" s="1"/>
  <c r="AE10" i="1" s="1"/>
  <c r="AF10" i="1" s="1"/>
  <c r="AC9" i="1"/>
  <c r="AD9" i="1" s="1"/>
  <c r="AE9" i="1" s="1"/>
  <c r="AF9" i="1" s="1"/>
  <c r="AB9" i="1"/>
  <c r="L9" i="1"/>
  <c r="M9" i="1" s="1"/>
  <c r="AB8" i="1"/>
  <c r="L8" i="1"/>
  <c r="AC8" i="1" s="1"/>
  <c r="AD8" i="1" s="1"/>
  <c r="AE8" i="1" s="1"/>
  <c r="AF8" i="1" s="1"/>
  <c r="AT7" i="1"/>
  <c r="AT8" i="1" s="1"/>
  <c r="AT9" i="1" s="1"/>
  <c r="AT10" i="1" s="1"/>
  <c r="AT11" i="1" s="1"/>
  <c r="AB7" i="1"/>
  <c r="L7" i="1"/>
  <c r="AC7" i="1" s="1"/>
  <c r="AD7" i="1" s="1"/>
  <c r="AE7" i="1" s="1"/>
  <c r="AF7" i="1" s="1"/>
  <c r="AX6" i="1"/>
  <c r="AX7" i="1" s="1"/>
  <c r="AX8" i="1" s="1"/>
  <c r="AX9" i="1" s="1"/>
  <c r="AX10" i="1" s="1"/>
  <c r="AX11" i="1" s="1"/>
  <c r="AB6" i="1"/>
  <c r="L6" i="1"/>
  <c r="AX5" i="1"/>
  <c r="AT5" i="1"/>
  <c r="AT6" i="1" s="1"/>
  <c r="AC5" i="1"/>
  <c r="AD5" i="1" s="1"/>
  <c r="AE5" i="1" s="1"/>
  <c r="AF5" i="1" s="1"/>
  <c r="AB5" i="1"/>
  <c r="P5" i="1"/>
  <c r="P6" i="1" s="1"/>
  <c r="M5" i="1"/>
  <c r="L5" i="1"/>
  <c r="AF4" i="1"/>
  <c r="AB4" i="1"/>
  <c r="T4" i="1" a="1"/>
  <c r="P4" i="1"/>
  <c r="M4" i="1"/>
  <c r="L4" i="1"/>
  <c r="AC4" i="1" s="1"/>
  <c r="AD4" i="1" s="1"/>
  <c r="AE4" i="1" s="1"/>
  <c r="AV7" i="1" l="1"/>
  <c r="AJ9" i="1"/>
  <c r="AR4" i="1"/>
  <c r="AR10" i="1"/>
  <c r="AY7" i="1"/>
  <c r="AK5" i="1"/>
  <c r="AK9" i="1"/>
  <c r="AO5" i="1"/>
  <c r="AO9" i="1"/>
  <c r="AO11" i="1"/>
  <c r="AU5" i="1"/>
  <c r="AU9" i="1"/>
  <c r="AZ11" i="1"/>
  <c r="AL5" i="1"/>
  <c r="AL11" i="1"/>
  <c r="AP9" i="1"/>
  <c r="AM3" i="1"/>
  <c r="AM5" i="1"/>
  <c r="AM7" i="1"/>
  <c r="AM9" i="1"/>
  <c r="AM11" i="1"/>
  <c r="AQ3" i="1"/>
  <c r="AQ5" i="1"/>
  <c r="AQ7" i="1"/>
  <c r="AQ9" i="1"/>
  <c r="AQ11" i="1"/>
  <c r="AQ13" i="1"/>
  <c r="AU6" i="1"/>
  <c r="AU10" i="1"/>
  <c r="AZ4" i="1"/>
  <c r="AZ8" i="1"/>
  <c r="AP8" i="1"/>
  <c r="AJ3" i="1"/>
  <c r="AJ7" i="1"/>
  <c r="AJ11" i="1"/>
  <c r="AR6" i="1"/>
  <c r="AR12" i="1"/>
  <c r="AV4" i="1"/>
  <c r="AV8" i="1"/>
  <c r="AY11" i="1"/>
  <c r="AK7" i="1"/>
  <c r="AK11" i="1"/>
  <c r="AO7" i="1"/>
  <c r="AO13" i="1"/>
  <c r="AL7" i="1"/>
  <c r="AP5" i="1"/>
  <c r="AJ4" i="1"/>
  <c r="AJ6" i="1"/>
  <c r="AJ8" i="1"/>
  <c r="AJ10" i="1"/>
  <c r="AJ12" i="1"/>
  <c r="AR3" i="1"/>
  <c r="AR5" i="1"/>
  <c r="AR7" i="1"/>
  <c r="AR9" i="1"/>
  <c r="AR11" i="1"/>
  <c r="AR13" i="1"/>
  <c r="AV6" i="1"/>
  <c r="AV10" i="1"/>
  <c r="AY5" i="1"/>
  <c r="AY9" i="1"/>
  <c r="AP6" i="1"/>
  <c r="AZ7" i="1"/>
  <c r="AL3" i="1"/>
  <c r="AL9" i="1"/>
  <c r="AP3" i="1"/>
  <c r="AP7" i="1"/>
  <c r="AP11" i="1"/>
  <c r="AP13" i="1"/>
  <c r="AV5" i="1"/>
  <c r="AV9" i="1"/>
  <c r="AY8" i="1"/>
  <c r="AK4" i="1"/>
  <c r="AK6" i="1"/>
  <c r="AK8" i="1"/>
  <c r="AK10" i="1"/>
  <c r="AK12" i="1"/>
  <c r="AO4" i="1"/>
  <c r="AO6" i="1"/>
  <c r="AO8" i="1"/>
  <c r="AO10" i="1"/>
  <c r="AO12" i="1"/>
  <c r="AU7" i="1"/>
  <c r="AU11" i="1"/>
  <c r="AZ5" i="1"/>
  <c r="AZ9" i="1"/>
  <c r="AP4" i="1"/>
  <c r="AP12" i="1"/>
  <c r="AV11" i="1"/>
  <c r="AM4" i="1"/>
  <c r="AM6" i="1"/>
  <c r="AM8" i="1"/>
  <c r="AM10" i="1"/>
  <c r="AM12" i="1"/>
  <c r="AQ4" i="1"/>
  <c r="AQ6" i="1"/>
  <c r="AQ8" i="1"/>
  <c r="AQ10" i="1"/>
  <c r="AQ12" i="1"/>
  <c r="AU4" i="1"/>
  <c r="AU8" i="1"/>
  <c r="AU12" i="1"/>
  <c r="AZ6" i="1"/>
  <c r="AZ10" i="1"/>
  <c r="AP10" i="1"/>
  <c r="AJ5" i="1"/>
  <c r="AR8" i="1"/>
  <c r="U10" i="1"/>
  <c r="T8" i="1"/>
  <c r="T7" i="1"/>
  <c r="T5" i="1"/>
  <c r="T12" i="1"/>
  <c r="T6" i="1"/>
  <c r="T13" i="1"/>
  <c r="T4" i="1"/>
  <c r="T10" i="1"/>
  <c r="T9" i="1"/>
  <c r="AC6" i="1"/>
  <c r="AD6" i="1" s="1"/>
  <c r="AE6" i="1" s="1"/>
  <c r="AF6" i="1" s="1"/>
  <c r="M6" i="1"/>
  <c r="T11" i="1"/>
  <c r="V12" i="1"/>
  <c r="W12" i="1" s="1"/>
  <c r="V8" i="1"/>
  <c r="W8" i="1" s="1"/>
  <c r="V4" i="1"/>
  <c r="W4" i="1" s="1"/>
  <c r="U12" i="1"/>
  <c r="U8" i="1"/>
  <c r="U4" i="1"/>
  <c r="V11" i="1"/>
  <c r="W11" i="1" s="1"/>
  <c r="V7" i="1"/>
  <c r="W7" i="1" s="1"/>
  <c r="U11" i="1"/>
  <c r="U7" i="1"/>
  <c r="V10" i="1"/>
  <c r="W10" i="1" s="1"/>
  <c r="V6" i="1"/>
  <c r="W6" i="1" s="1"/>
  <c r="V13" i="1"/>
  <c r="W13" i="1" s="1"/>
  <c r="V9" i="1"/>
  <c r="W9" i="1" s="1"/>
  <c r="V5" i="1"/>
  <c r="W5" i="1" s="1"/>
  <c r="U13" i="1"/>
  <c r="U9" i="1"/>
  <c r="U5" i="1"/>
  <c r="M7" i="1"/>
  <c r="M10" i="1"/>
  <c r="M11" i="1"/>
  <c r="M8" i="1"/>
  <c r="P12" i="1" l="1"/>
  <c r="X6" i="1" s="1"/>
  <c r="P7" i="1"/>
  <c r="X4" i="1" l="1"/>
  <c r="X9" i="1"/>
  <c r="X12" i="1"/>
  <c r="X5" i="1"/>
  <c r="X7" i="1"/>
  <c r="X8" i="1"/>
  <c r="X10" i="1"/>
  <c r="X13" i="1"/>
  <c r="X11" i="1"/>
  <c r="P13" i="1" l="1"/>
  <c r="P8" i="1" l="1"/>
  <c r="P14" i="1"/>
  <c r="AH5" i="1" l="1"/>
  <c r="AH4" i="1"/>
  <c r="AH11" i="1"/>
  <c r="AH12" i="1"/>
  <c r="AH9" i="1"/>
  <c r="AH7" i="1"/>
  <c r="AH6" i="1"/>
  <c r="AH10" i="1"/>
  <c r="AH8" i="1"/>
  <c r="AG12" i="1"/>
  <c r="AG7" i="1"/>
  <c r="AG10" i="1"/>
  <c r="AG9" i="1"/>
  <c r="AG4" i="1"/>
  <c r="AG5" i="1"/>
  <c r="AG8" i="1"/>
  <c r="AG11" i="1"/>
  <c r="AG6" i="1"/>
  <c r="Z12" i="1"/>
  <c r="Z8" i="1"/>
  <c r="Z4" i="1"/>
  <c r="Z13" i="1"/>
  <c r="Z11" i="1"/>
  <c r="Z10" i="1"/>
  <c r="Z6" i="1"/>
  <c r="Z5" i="1"/>
  <c r="Z9" i="1"/>
  <c r="Z7" i="1"/>
  <c r="Y6" i="1"/>
  <c r="Y7" i="1"/>
  <c r="Y13" i="1"/>
  <c r="Y12" i="1"/>
  <c r="Y10" i="1"/>
  <c r="Y11" i="1"/>
  <c r="Y8" i="1"/>
  <c r="Y4" i="1"/>
  <c r="Y5" i="1"/>
  <c r="Y9" i="1"/>
</calcChain>
</file>

<file path=xl/sharedStrings.xml><?xml version="1.0" encoding="utf-8"?>
<sst xmlns="http://schemas.openxmlformats.org/spreadsheetml/2006/main" count="49" uniqueCount="39">
  <si>
    <t>PROX</t>
  </si>
  <si>
    <t>Rasch Item Response Analysis (PROX)</t>
  </si>
  <si>
    <t>Tot</t>
  </si>
  <si>
    <t>p</t>
  </si>
  <si>
    <t>item</t>
  </si>
  <si>
    <t>score</t>
  </si>
  <si>
    <t>logit</t>
  </si>
  <si>
    <t>d0</t>
  </si>
  <si>
    <t>d</t>
  </si>
  <si>
    <t>se</t>
  </si>
  <si>
    <t>subj</t>
  </si>
  <si>
    <t>b0</t>
  </si>
  <si>
    <t>b</t>
  </si>
  <si>
    <t>ability</t>
  </si>
  <si>
    <t>s.e.</t>
  </si>
  <si>
    <t>difficulty</t>
  </si>
  <si>
    <t>A</t>
  </si>
  <si>
    <t>m</t>
  </si>
  <si>
    <t>B</t>
  </si>
  <si>
    <t>k</t>
  </si>
  <si>
    <t>C</t>
  </si>
  <si>
    <t>mk</t>
  </si>
  <si>
    <t>D</t>
  </si>
  <si>
    <t>var b0</t>
  </si>
  <si>
    <t>E</t>
  </si>
  <si>
    <t>u</t>
  </si>
  <si>
    <t>F</t>
  </si>
  <si>
    <t>G</t>
  </si>
  <si>
    <t>n</t>
  </si>
  <si>
    <t>H</t>
  </si>
  <si>
    <t>mn</t>
  </si>
  <si>
    <t>I</t>
  </si>
  <si>
    <t>mean v_i</t>
  </si>
  <si>
    <t>var d0</t>
  </si>
  <si>
    <t>v</t>
  </si>
  <si>
    <t>Real Statistics Using Excel</t>
  </si>
  <si>
    <t>Updated</t>
  </si>
  <si>
    <t>Copyright © 2013 - 2023 Charles Zaiontz</t>
  </si>
  <si>
    <t>PROX Model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</si>
</sst>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0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10" fontId="0" fillId="0" borderId="2" xfId="0" applyNumberForma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0" borderId="6" xfId="0" applyNumberFormat="1" applyBorder="1"/>
    <xf numFmtId="1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9" xfId="0" applyBorder="1" applyAlignment="1">
      <alignment horizontal="right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3">
          <cell r="BA3">
            <v>1</v>
          </cell>
        </row>
      </sheetData>
      <sheetData sheetId="85" refreshError="1"/>
      <sheetData sheetId="86">
        <row r="1">
          <cell r="B1" t="str">
            <v>logit y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CC1D-D70A-441B-B59C-38745FA0D509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35</v>
      </c>
    </row>
    <row r="2" spans="1:2" x14ac:dyDescent="0.35">
      <c r="A2" t="s">
        <v>38</v>
      </c>
    </row>
    <row r="4" spans="1:2" x14ac:dyDescent="0.35">
      <c r="A4" t="s">
        <v>36</v>
      </c>
      <c r="B4" s="24">
        <v>45020</v>
      </c>
    </row>
    <row r="6" spans="1:2" x14ac:dyDescent="0.35">
      <c r="A6" s="25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8E35-94E9-4A81-AD0C-BDEE7235E0FB}">
  <sheetPr codeName="Sheet45"/>
  <dimension ref="A1:AZ77"/>
  <sheetViews>
    <sheetView workbookViewId="0"/>
  </sheetViews>
  <sheetFormatPr defaultRowHeight="14.5" x14ac:dyDescent="0.35"/>
  <cols>
    <col min="1" max="1" width="4.26953125" style="2" customWidth="1"/>
    <col min="2" max="13" width="4.7265625" customWidth="1"/>
    <col min="14" max="14" width="3.54296875" customWidth="1"/>
    <col min="17" max="17" width="2.81640625" customWidth="1"/>
    <col min="18" max="18" width="33.54296875" customWidth="1"/>
    <col min="20" max="21" width="5.453125" style="2" customWidth="1"/>
    <col min="27" max="27" width="5.54296875" customWidth="1"/>
    <col min="28" max="28" width="5.453125" customWidth="1"/>
    <col min="29" max="29" width="5.453125" style="2" customWidth="1"/>
    <col min="40" max="40" width="4.81640625" customWidth="1"/>
    <col min="46" max="46" width="6.7265625" customWidth="1"/>
    <col min="49" max="49" width="4.81640625" customWidth="1"/>
    <col min="50" max="50" width="6.7265625" customWidth="1"/>
  </cols>
  <sheetData>
    <row r="1" spans="1:52" x14ac:dyDescent="0.35">
      <c r="A1" s="1" t="s">
        <v>0</v>
      </c>
      <c r="AJ1" t="s">
        <v>1</v>
      </c>
    </row>
    <row r="3" spans="1:52" x14ac:dyDescent="0.3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 s="3" t="s">
        <v>2</v>
      </c>
      <c r="M3" s="3" t="s">
        <v>3</v>
      </c>
      <c r="T3" s="4" t="s">
        <v>4</v>
      </c>
      <c r="U3" s="4" t="s">
        <v>5</v>
      </c>
      <c r="V3" s="4" t="s">
        <v>3</v>
      </c>
      <c r="W3" s="4" t="s">
        <v>6</v>
      </c>
      <c r="X3" s="4" t="s">
        <v>7</v>
      </c>
      <c r="Y3" s="4" t="s">
        <v>8</v>
      </c>
      <c r="Z3" s="4" t="s">
        <v>9</v>
      </c>
      <c r="AB3" s="4" t="s">
        <v>10</v>
      </c>
      <c r="AC3" s="4" t="s">
        <v>5</v>
      </c>
      <c r="AD3" s="4" t="s">
        <v>3</v>
      </c>
      <c r="AE3" s="4" t="s">
        <v>6</v>
      </c>
      <c r="AF3" s="4" t="s">
        <v>11</v>
      </c>
      <c r="AG3" s="4" t="s">
        <v>12</v>
      </c>
      <c r="AH3" s="4" t="s">
        <v>9</v>
      </c>
      <c r="AJ3" s="4" t="e">
        <f t="array" aca="1" ref="AJ3:AM12" ca="1">PROX_SUBJ(A3:K12)</f>
        <v>#NAME?</v>
      </c>
      <c r="AK3" s="4" t="e">
        <f ca="1"/>
        <v>#NAME?</v>
      </c>
      <c r="AL3" s="4" t="e">
        <f ca="1"/>
        <v>#NAME?</v>
      </c>
      <c r="AM3" s="4" t="e">
        <f ca="1"/>
        <v>#NAME?</v>
      </c>
      <c r="AO3" s="4" t="e">
        <f t="array" aca="1" ref="AO3:AR13" ca="1">PROX_ITEM(A3:K12)</f>
        <v>#NAME?</v>
      </c>
      <c r="AP3" s="4" t="e">
        <f ca="1"/>
        <v>#NAME?</v>
      </c>
      <c r="AQ3" s="4" t="e">
        <f ca="1"/>
        <v>#NAME?</v>
      </c>
      <c r="AR3" s="4" t="e">
        <f ca="1"/>
        <v>#NAME?</v>
      </c>
      <c r="AT3" s="4" t="s">
        <v>5</v>
      </c>
      <c r="AU3" s="4" t="s">
        <v>13</v>
      </c>
      <c r="AV3" s="4" t="s">
        <v>14</v>
      </c>
      <c r="AX3" s="4" t="s">
        <v>5</v>
      </c>
      <c r="AY3" s="4" t="s">
        <v>15</v>
      </c>
      <c r="AZ3" s="4" t="s">
        <v>14</v>
      </c>
    </row>
    <row r="4" spans="1:52" x14ac:dyDescent="0.35">
      <c r="A4" s="2" t="s">
        <v>16</v>
      </c>
      <c r="B4" s="9"/>
      <c r="C4" s="10">
        <v>1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0</v>
      </c>
      <c r="K4" s="11">
        <v>1</v>
      </c>
      <c r="L4">
        <f t="shared" ref="L4:L12" si="0">SUM(B4:K4)</f>
        <v>8</v>
      </c>
      <c r="M4">
        <f t="shared" ref="M4:M12" si="1">L4/(COUNT(B4:K4)*P$4)</f>
        <v>0.88888888888888884</v>
      </c>
      <c r="O4" t="s">
        <v>17</v>
      </c>
      <c r="P4" s="12">
        <f>MAX(B4:K12)</f>
        <v>1</v>
      </c>
      <c r="R4" s="13" t="e">
        <f ca="1">FTEXT(P4)</f>
        <v>#NAME?</v>
      </c>
      <c r="T4" s="2">
        <f t="array" ref="T4:T13">TRANSPOSE(B3:K3)</f>
        <v>1</v>
      </c>
      <c r="U4" s="2">
        <f t="array" ref="U4:V13">TRANSPOSE(B13:K14)</f>
        <v>7</v>
      </c>
      <c r="V4">
        <v>0.875</v>
      </c>
      <c r="W4">
        <f t="shared" ref="W4:W13" si="2">LN((1-V4)/V4)</f>
        <v>-1.9459101490553135</v>
      </c>
      <c r="X4">
        <f t="shared" ref="X4:X13" si="3">W4-P$12</f>
        <v>-1.5344137641128299</v>
      </c>
      <c r="Y4">
        <f t="shared" ref="Y4:Y13" si="4">X4*P$14</f>
        <v>-2.1689282321465759</v>
      </c>
      <c r="Z4">
        <f t="shared" ref="Z4:Z13" si="5">P$14/SQRT(P$11*V4*(1-V4))</f>
        <v>1.4246966677545778</v>
      </c>
      <c r="AB4" s="2" t="str">
        <f t="shared" ref="AB4:AB12" si="6">A4</f>
        <v>A</v>
      </c>
      <c r="AC4" s="2">
        <f t="shared" ref="AC4:AC12" si="7">L4</f>
        <v>8</v>
      </c>
      <c r="AD4">
        <f t="shared" ref="AD4:AD12" si="8">AC4/COUNT(B4:K4)</f>
        <v>0.88888888888888884</v>
      </c>
      <c r="AE4">
        <f t="shared" ref="AE4:AE12" si="9">LN(AD4/(1-AD4))</f>
        <v>2.0794415416798353</v>
      </c>
      <c r="AF4">
        <f t="shared" ref="AF4:AF12" si="10">AE4</f>
        <v>2.0794415416798353</v>
      </c>
      <c r="AG4">
        <f t="shared" ref="AG4:AG12" si="11">AF4*P$8</f>
        <v>3.3905307574777042</v>
      </c>
      <c r="AH4">
        <f t="shared" ref="AH4:AH12" si="12">P$8/SQRT(P$6*AD4*(1-AD4))</f>
        <v>1.6406596173556103</v>
      </c>
      <c r="AJ4" s="2" t="e">
        <f ca="1"/>
        <v>#NAME?</v>
      </c>
      <c r="AK4" t="e">
        <f ca="1"/>
        <v>#NAME?</v>
      </c>
      <c r="AL4" t="e">
        <f ca="1"/>
        <v>#NAME?</v>
      </c>
      <c r="AM4" s="5" t="e">
        <f ca="1"/>
        <v>#NAME?</v>
      </c>
      <c r="AO4" s="2" t="e">
        <f ca="1"/>
        <v>#NAME?</v>
      </c>
      <c r="AP4" t="e">
        <f ca="1"/>
        <v>#NAME?</v>
      </c>
      <c r="AQ4" t="e">
        <f ca="1"/>
        <v>#NAME?</v>
      </c>
      <c r="AR4" s="5" t="e">
        <f ca="1"/>
        <v>#NAME?</v>
      </c>
      <c r="AT4" s="2">
        <v>1</v>
      </c>
      <c r="AU4" t="e">
        <f t="array" aca="1" ref="AU4:AV12" ca="1">PROXX_SUBJ(B4:K12,AT4:AT12)</f>
        <v>#NAME?</v>
      </c>
      <c r="AV4" t="e">
        <f ca="1"/>
        <v>#NAME?</v>
      </c>
      <c r="AX4" s="2">
        <v>1</v>
      </c>
      <c r="AY4" t="e">
        <f t="array" aca="1" ref="AY4:AZ11" ca="1">PROXX_ITEM(B4:K12,AX4:AX11)</f>
        <v>#NAME?</v>
      </c>
      <c r="AZ4" t="e">
        <f ca="1"/>
        <v>#NAME?</v>
      </c>
    </row>
    <row r="5" spans="1:52" x14ac:dyDescent="0.35">
      <c r="A5" s="2" t="s">
        <v>18</v>
      </c>
      <c r="B5" s="14">
        <v>1</v>
      </c>
      <c r="C5" s="15">
        <v>1</v>
      </c>
      <c r="D5" s="15">
        <v>1</v>
      </c>
      <c r="E5" s="15">
        <v>0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6">
        <v>0</v>
      </c>
      <c r="L5">
        <f t="shared" si="0"/>
        <v>8</v>
      </c>
      <c r="M5">
        <f t="shared" si="1"/>
        <v>0.8</v>
      </c>
      <c r="O5" t="s">
        <v>19</v>
      </c>
      <c r="P5" s="17">
        <f>COUNTA(B3:K3)</f>
        <v>10</v>
      </c>
      <c r="R5" s="13" t="e">
        <f ca="1">FTEXT(P5)</f>
        <v>#NAME?</v>
      </c>
      <c r="T5" s="2">
        <v>2</v>
      </c>
      <c r="U5" s="2">
        <v>8</v>
      </c>
      <c r="V5">
        <v>0.88888888888888884</v>
      </c>
      <c r="W5">
        <f t="shared" si="2"/>
        <v>-2.0794415416798353</v>
      </c>
      <c r="X5">
        <f t="shared" si="3"/>
        <v>-1.6679451567373518</v>
      </c>
      <c r="Y5">
        <f t="shared" si="4"/>
        <v>-2.3576778472209869</v>
      </c>
      <c r="Z5">
        <f t="shared" si="5"/>
        <v>1.4992669155420379</v>
      </c>
      <c r="AB5" s="2" t="str">
        <f t="shared" si="6"/>
        <v>B</v>
      </c>
      <c r="AC5" s="2">
        <f t="shared" si="7"/>
        <v>8</v>
      </c>
      <c r="AD5">
        <f t="shared" si="8"/>
        <v>0.8</v>
      </c>
      <c r="AE5">
        <f t="shared" si="9"/>
        <v>1.3862943611198908</v>
      </c>
      <c r="AF5">
        <f t="shared" si="10"/>
        <v>1.3862943611198908</v>
      </c>
      <c r="AG5">
        <f t="shared" si="11"/>
        <v>2.2603538383184705</v>
      </c>
      <c r="AH5">
        <f t="shared" si="12"/>
        <v>1.2890239345011987</v>
      </c>
      <c r="AJ5" s="2" t="e">
        <f ca="1"/>
        <v>#NAME?</v>
      </c>
      <c r="AK5" t="e">
        <f ca="1"/>
        <v>#NAME?</v>
      </c>
      <c r="AL5" t="e">
        <f ca="1"/>
        <v>#NAME?</v>
      </c>
      <c r="AM5" s="5" t="e">
        <f ca="1"/>
        <v>#NAME?</v>
      </c>
      <c r="AO5" s="2" t="e">
        <f ca="1"/>
        <v>#NAME?</v>
      </c>
      <c r="AP5" t="e">
        <f ca="1"/>
        <v>#NAME?</v>
      </c>
      <c r="AQ5" t="e">
        <f ca="1"/>
        <v>#NAME?</v>
      </c>
      <c r="AR5" s="5" t="e">
        <f ca="1"/>
        <v>#NAME?</v>
      </c>
      <c r="AT5" s="2">
        <f t="shared" ref="AT5:AT11" si="13">AT4+1</f>
        <v>2</v>
      </c>
      <c r="AU5" t="e">
        <f ca="1"/>
        <v>#NAME?</v>
      </c>
      <c r="AV5" t="e">
        <f ca="1"/>
        <v>#NAME?</v>
      </c>
      <c r="AX5" s="2">
        <f t="shared" ref="AX5:AX11" si="14">AX4+1</f>
        <v>2</v>
      </c>
      <c r="AY5" t="e">
        <f ca="1"/>
        <v>#NAME?</v>
      </c>
      <c r="AZ5" t="e">
        <f ca="1"/>
        <v>#NAME?</v>
      </c>
    </row>
    <row r="6" spans="1:52" x14ac:dyDescent="0.35">
      <c r="A6" s="2" t="s">
        <v>20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0</v>
      </c>
      <c r="I6" s="15">
        <v>1</v>
      </c>
      <c r="J6" s="15">
        <v>0</v>
      </c>
      <c r="K6" s="16">
        <v>0</v>
      </c>
      <c r="L6">
        <f t="shared" si="0"/>
        <v>7</v>
      </c>
      <c r="M6">
        <f t="shared" si="1"/>
        <v>0.7</v>
      </c>
      <c r="O6" t="s">
        <v>21</v>
      </c>
      <c r="P6" s="17">
        <f>P4*P5</f>
        <v>10</v>
      </c>
      <c r="R6" s="13" t="e">
        <f ca="1">FTEXT(P6)</f>
        <v>#NAME?</v>
      </c>
      <c r="T6" s="2">
        <v>3</v>
      </c>
      <c r="U6" s="2">
        <v>8</v>
      </c>
      <c r="V6">
        <v>0.88888888888888884</v>
      </c>
      <c r="W6">
        <f t="shared" si="2"/>
        <v>-2.0794415416798353</v>
      </c>
      <c r="X6">
        <f t="shared" si="3"/>
        <v>-1.6679451567373518</v>
      </c>
      <c r="Y6">
        <f t="shared" si="4"/>
        <v>-2.3576778472209869</v>
      </c>
      <c r="Z6">
        <f t="shared" si="5"/>
        <v>1.4992669155420379</v>
      </c>
      <c r="AB6" s="2" t="str">
        <f t="shared" si="6"/>
        <v>C</v>
      </c>
      <c r="AC6" s="2">
        <f t="shared" si="7"/>
        <v>7</v>
      </c>
      <c r="AD6">
        <f t="shared" si="8"/>
        <v>0.7</v>
      </c>
      <c r="AE6">
        <f t="shared" si="9"/>
        <v>0.84729786038720345</v>
      </c>
      <c r="AF6">
        <f t="shared" si="10"/>
        <v>0.84729786038720345</v>
      </c>
      <c r="AG6">
        <f t="shared" si="11"/>
        <v>1.381519700749624</v>
      </c>
      <c r="AH6">
        <f t="shared" si="12"/>
        <v>1.1251523338021983</v>
      </c>
      <c r="AJ6" s="2" t="e">
        <f ca="1"/>
        <v>#NAME?</v>
      </c>
      <c r="AK6" t="e">
        <f ca="1"/>
        <v>#NAME?</v>
      </c>
      <c r="AL6" t="e">
        <f ca="1"/>
        <v>#NAME?</v>
      </c>
      <c r="AM6" s="5" t="e">
        <f ca="1"/>
        <v>#NAME?</v>
      </c>
      <c r="AO6" s="2" t="e">
        <f ca="1"/>
        <v>#NAME?</v>
      </c>
      <c r="AP6" t="e">
        <f ca="1"/>
        <v>#NAME?</v>
      </c>
      <c r="AQ6" t="e">
        <f ca="1"/>
        <v>#NAME?</v>
      </c>
      <c r="AR6" s="5" t="e">
        <f ca="1"/>
        <v>#NAME?</v>
      </c>
      <c r="AT6" s="2">
        <f t="shared" si="13"/>
        <v>3</v>
      </c>
      <c r="AU6" t="e">
        <f ca="1"/>
        <v>#NAME?</v>
      </c>
      <c r="AV6" t="e">
        <f ca="1"/>
        <v>#NAME?</v>
      </c>
      <c r="AX6" s="2">
        <f t="shared" si="14"/>
        <v>3</v>
      </c>
      <c r="AY6" t="e">
        <f ca="1"/>
        <v>#NAME?</v>
      </c>
      <c r="AZ6" t="e">
        <f ca="1"/>
        <v>#NAME?</v>
      </c>
    </row>
    <row r="7" spans="1:52" x14ac:dyDescent="0.35">
      <c r="A7" s="2" t="s">
        <v>22</v>
      </c>
      <c r="B7" s="14">
        <v>1</v>
      </c>
      <c r="C7" s="15">
        <v>1</v>
      </c>
      <c r="D7" s="15">
        <v>1</v>
      </c>
      <c r="E7" s="15">
        <v>1</v>
      </c>
      <c r="F7" s="15">
        <v>1</v>
      </c>
      <c r="G7" s="15">
        <v>1</v>
      </c>
      <c r="H7" s="15">
        <v>0</v>
      </c>
      <c r="I7" s="15">
        <v>1</v>
      </c>
      <c r="J7" s="15">
        <v>0</v>
      </c>
      <c r="K7" s="16">
        <v>0</v>
      </c>
      <c r="L7">
        <f t="shared" si="0"/>
        <v>7</v>
      </c>
      <c r="M7">
        <f t="shared" si="1"/>
        <v>0.7</v>
      </c>
      <c r="O7" t="s">
        <v>23</v>
      </c>
      <c r="P7" s="17">
        <f>VAR(AF4:AF12)</f>
        <v>1.0848176412103725</v>
      </c>
      <c r="R7" s="13" t="e">
        <f ca="1">FTEXT(P7)</f>
        <v>#NAME?</v>
      </c>
      <c r="T7" s="2">
        <v>4</v>
      </c>
      <c r="U7" s="2">
        <v>7</v>
      </c>
      <c r="V7">
        <v>0.77777777777777779</v>
      </c>
      <c r="W7">
        <f t="shared" si="2"/>
        <v>-1.2527629684953681</v>
      </c>
      <c r="X7">
        <f t="shared" si="3"/>
        <v>-0.84126658355288453</v>
      </c>
      <c r="Y7">
        <f t="shared" si="4"/>
        <v>-1.1891491633512068</v>
      </c>
      <c r="Z7">
        <f t="shared" si="5"/>
        <v>1.1333392592660323</v>
      </c>
      <c r="AB7" s="2" t="str">
        <f t="shared" si="6"/>
        <v>D</v>
      </c>
      <c r="AC7" s="2">
        <f t="shared" si="7"/>
        <v>7</v>
      </c>
      <c r="AD7">
        <f t="shared" si="8"/>
        <v>0.7</v>
      </c>
      <c r="AE7">
        <f t="shared" si="9"/>
        <v>0.84729786038720345</v>
      </c>
      <c r="AF7">
        <f t="shared" si="10"/>
        <v>0.84729786038720345</v>
      </c>
      <c r="AG7">
        <f t="shared" si="11"/>
        <v>1.381519700749624</v>
      </c>
      <c r="AH7">
        <f t="shared" si="12"/>
        <v>1.1251523338021983</v>
      </c>
      <c r="AJ7" s="2" t="e">
        <f ca="1"/>
        <v>#NAME?</v>
      </c>
      <c r="AK7" t="e">
        <f ca="1"/>
        <v>#NAME?</v>
      </c>
      <c r="AL7" t="e">
        <f ca="1"/>
        <v>#NAME?</v>
      </c>
      <c r="AM7" s="5" t="e">
        <f ca="1"/>
        <v>#NAME?</v>
      </c>
      <c r="AO7" s="2" t="e">
        <f ca="1"/>
        <v>#NAME?</v>
      </c>
      <c r="AP7" t="e">
        <f ca="1"/>
        <v>#NAME?</v>
      </c>
      <c r="AQ7" t="e">
        <f ca="1"/>
        <v>#NAME?</v>
      </c>
      <c r="AR7" s="5" t="e">
        <f ca="1"/>
        <v>#NAME?</v>
      </c>
      <c r="AT7" s="2">
        <f t="shared" si="13"/>
        <v>4</v>
      </c>
      <c r="AU7" t="e">
        <f ca="1"/>
        <v>#NAME?</v>
      </c>
      <c r="AV7" t="e">
        <f ca="1"/>
        <v>#NAME?</v>
      </c>
      <c r="AX7" s="2">
        <f t="shared" si="14"/>
        <v>4</v>
      </c>
      <c r="AY7" t="e">
        <f ca="1"/>
        <v>#NAME?</v>
      </c>
      <c r="AZ7" t="e">
        <f ca="1"/>
        <v>#NAME?</v>
      </c>
    </row>
    <row r="8" spans="1:52" x14ac:dyDescent="0.35">
      <c r="A8" s="2" t="s">
        <v>24</v>
      </c>
      <c r="B8" s="14">
        <v>1</v>
      </c>
      <c r="C8" s="15">
        <v>1</v>
      </c>
      <c r="D8" s="15">
        <v>1</v>
      </c>
      <c r="E8" s="15">
        <v>1</v>
      </c>
      <c r="F8" s="15">
        <v>0</v>
      </c>
      <c r="G8" s="15">
        <v>1</v>
      </c>
      <c r="H8" s="15">
        <v>1</v>
      </c>
      <c r="I8" s="15">
        <v>0</v>
      </c>
      <c r="J8" s="15">
        <v>0</v>
      </c>
      <c r="K8" s="16">
        <v>0</v>
      </c>
      <c r="L8">
        <f t="shared" si="0"/>
        <v>6</v>
      </c>
      <c r="M8">
        <f t="shared" si="1"/>
        <v>0.6</v>
      </c>
      <c r="O8" t="s">
        <v>25</v>
      </c>
      <c r="P8" s="18">
        <f>SQRT((1+P13/2.89)/(1-P7*P13/8.35))</f>
        <v>1.6305006365981953</v>
      </c>
      <c r="R8" s="13" t="e">
        <f ca="1">FTEXT(P8)</f>
        <v>#NAME?</v>
      </c>
      <c r="T8" s="2">
        <v>5</v>
      </c>
      <c r="U8" s="2">
        <v>6</v>
      </c>
      <c r="V8">
        <v>0.66666666666666663</v>
      </c>
      <c r="W8">
        <f t="shared" si="2"/>
        <v>-0.69314718055994506</v>
      </c>
      <c r="X8">
        <f t="shared" si="3"/>
        <v>-0.28165079561746148</v>
      </c>
      <c r="Y8">
        <f t="shared" si="4"/>
        <v>-0.39811970963024906</v>
      </c>
      <c r="Z8">
        <f t="shared" si="5"/>
        <v>0.99951127702802545</v>
      </c>
      <c r="AB8" s="2" t="str">
        <f t="shared" si="6"/>
        <v>E</v>
      </c>
      <c r="AC8" s="2">
        <f t="shared" si="7"/>
        <v>6</v>
      </c>
      <c r="AD8">
        <f t="shared" si="8"/>
        <v>0.6</v>
      </c>
      <c r="AE8">
        <f t="shared" si="9"/>
        <v>0.40546510810816422</v>
      </c>
      <c r="AF8">
        <f t="shared" si="10"/>
        <v>0.40546510810816422</v>
      </c>
      <c r="AG8">
        <f t="shared" si="11"/>
        <v>0.66111111688871782</v>
      </c>
      <c r="AH8">
        <f t="shared" si="12"/>
        <v>1.0524836352542337</v>
      </c>
      <c r="AJ8" s="2" t="e">
        <f ca="1"/>
        <v>#NAME?</v>
      </c>
      <c r="AK8" t="e">
        <f ca="1"/>
        <v>#NAME?</v>
      </c>
      <c r="AL8" t="e">
        <f ca="1"/>
        <v>#NAME?</v>
      </c>
      <c r="AM8" s="5" t="e">
        <f ca="1"/>
        <v>#NAME?</v>
      </c>
      <c r="AO8" s="2" t="e">
        <f ca="1"/>
        <v>#NAME?</v>
      </c>
      <c r="AP8" t="e">
        <f ca="1"/>
        <v>#NAME?</v>
      </c>
      <c r="AQ8" t="e">
        <f ca="1"/>
        <v>#NAME?</v>
      </c>
      <c r="AR8" s="5" t="e">
        <f ca="1"/>
        <v>#NAME?</v>
      </c>
      <c r="AT8" s="2">
        <f t="shared" si="13"/>
        <v>5</v>
      </c>
      <c r="AU8" t="e">
        <f ca="1"/>
        <v>#NAME?</v>
      </c>
      <c r="AV8" t="e">
        <f ca="1"/>
        <v>#NAME?</v>
      </c>
      <c r="AX8" s="2">
        <f t="shared" si="14"/>
        <v>5</v>
      </c>
      <c r="AY8" t="e">
        <f ca="1"/>
        <v>#NAME?</v>
      </c>
      <c r="AZ8" t="e">
        <f ca="1"/>
        <v>#NAME?</v>
      </c>
    </row>
    <row r="9" spans="1:52" x14ac:dyDescent="0.35">
      <c r="A9" s="2" t="s">
        <v>26</v>
      </c>
      <c r="B9" s="14">
        <v>1</v>
      </c>
      <c r="C9" s="15">
        <v>1</v>
      </c>
      <c r="D9" s="15">
        <v>1</v>
      </c>
      <c r="E9" s="15">
        <v>1</v>
      </c>
      <c r="F9" s="15">
        <v>1</v>
      </c>
      <c r="G9" s="15">
        <v>0</v>
      </c>
      <c r="H9" s="15">
        <v>1</v>
      </c>
      <c r="I9" s="15">
        <v>0</v>
      </c>
      <c r="J9" s="15">
        <v>0</v>
      </c>
      <c r="K9" s="16">
        <v>0</v>
      </c>
      <c r="L9">
        <f t="shared" si="0"/>
        <v>6</v>
      </c>
      <c r="M9">
        <f t="shared" si="1"/>
        <v>0.6</v>
      </c>
      <c r="T9" s="2">
        <v>6</v>
      </c>
      <c r="U9" s="2">
        <v>5</v>
      </c>
      <c r="V9">
        <v>0.55555555555555558</v>
      </c>
      <c r="W9">
        <f t="shared" si="2"/>
        <v>-0.22314355131420985</v>
      </c>
      <c r="X9">
        <f t="shared" si="3"/>
        <v>0.18835283362827374</v>
      </c>
      <c r="Y9">
        <f t="shared" si="4"/>
        <v>0.26624095013731247</v>
      </c>
      <c r="Z9">
        <f t="shared" si="5"/>
        <v>0.94821965472962799</v>
      </c>
      <c r="AB9" s="2" t="str">
        <f t="shared" si="6"/>
        <v>F</v>
      </c>
      <c r="AC9" s="2">
        <f t="shared" si="7"/>
        <v>6</v>
      </c>
      <c r="AD9">
        <f t="shared" si="8"/>
        <v>0.6</v>
      </c>
      <c r="AE9">
        <f t="shared" si="9"/>
        <v>0.40546510810816422</v>
      </c>
      <c r="AF9">
        <f t="shared" si="10"/>
        <v>0.40546510810816422</v>
      </c>
      <c r="AG9">
        <f t="shared" si="11"/>
        <v>0.66111111688871782</v>
      </c>
      <c r="AH9">
        <f t="shared" si="12"/>
        <v>1.0524836352542337</v>
      </c>
      <c r="AJ9" s="2" t="e">
        <f ca="1"/>
        <v>#NAME?</v>
      </c>
      <c r="AK9" t="e">
        <f ca="1"/>
        <v>#NAME?</v>
      </c>
      <c r="AL9" t="e">
        <f ca="1"/>
        <v>#NAME?</v>
      </c>
      <c r="AM9" s="5" t="e">
        <f ca="1"/>
        <v>#NAME?</v>
      </c>
      <c r="AO9" s="2" t="e">
        <f ca="1"/>
        <v>#NAME?</v>
      </c>
      <c r="AP9" t="e">
        <f ca="1"/>
        <v>#NAME?</v>
      </c>
      <c r="AQ9" t="e">
        <f ca="1"/>
        <v>#NAME?</v>
      </c>
      <c r="AR9" s="5" t="e">
        <f ca="1"/>
        <v>#NAME?</v>
      </c>
      <c r="AT9" s="2">
        <f t="shared" si="13"/>
        <v>6</v>
      </c>
      <c r="AU9" t="e">
        <f ca="1"/>
        <v>#NAME?</v>
      </c>
      <c r="AV9" t="e">
        <f ca="1"/>
        <v>#NAME?</v>
      </c>
      <c r="AX9" s="2">
        <f t="shared" si="14"/>
        <v>6</v>
      </c>
      <c r="AY9" t="e">
        <f ca="1"/>
        <v>#NAME?</v>
      </c>
      <c r="AZ9" t="e">
        <f ca="1"/>
        <v>#NAME?</v>
      </c>
    </row>
    <row r="10" spans="1:52" x14ac:dyDescent="0.35">
      <c r="A10" s="2" t="s">
        <v>27</v>
      </c>
      <c r="B10" s="14">
        <v>1</v>
      </c>
      <c r="C10" s="15">
        <v>1</v>
      </c>
      <c r="D10" s="15">
        <v>1</v>
      </c>
      <c r="E10" s="15">
        <v>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6">
        <v>0</v>
      </c>
      <c r="L10">
        <f t="shared" si="0"/>
        <v>4</v>
      </c>
      <c r="M10">
        <f t="shared" si="1"/>
        <v>0.4</v>
      </c>
      <c r="O10" t="s">
        <v>28</v>
      </c>
      <c r="P10" s="19">
        <f>COUNTA(A4:A12)</f>
        <v>9</v>
      </c>
      <c r="R10" s="13" t="e">
        <f ca="1">FTEXT(P10)</f>
        <v>#NAME?</v>
      </c>
      <c r="T10" s="2">
        <v>7</v>
      </c>
      <c r="U10" s="2">
        <v>5</v>
      </c>
      <c r="V10">
        <v>0.55555555555555558</v>
      </c>
      <c r="W10">
        <f t="shared" si="2"/>
        <v>-0.22314355131420985</v>
      </c>
      <c r="X10">
        <f t="shared" si="3"/>
        <v>0.18835283362827374</v>
      </c>
      <c r="Y10">
        <f t="shared" si="4"/>
        <v>0.26624095013731247</v>
      </c>
      <c r="Z10">
        <f t="shared" si="5"/>
        <v>0.94821965472962799</v>
      </c>
      <c r="AB10" s="2" t="str">
        <f t="shared" si="6"/>
        <v>G</v>
      </c>
      <c r="AC10" s="2">
        <f t="shared" si="7"/>
        <v>4</v>
      </c>
      <c r="AD10">
        <f t="shared" si="8"/>
        <v>0.4</v>
      </c>
      <c r="AE10">
        <f t="shared" si="9"/>
        <v>-0.40546510810816427</v>
      </c>
      <c r="AF10">
        <f t="shared" si="10"/>
        <v>-0.40546510810816427</v>
      </c>
      <c r="AG10">
        <f t="shared" si="11"/>
        <v>-0.66111111688871793</v>
      </c>
      <c r="AH10">
        <f t="shared" si="12"/>
        <v>1.0524836352542337</v>
      </c>
      <c r="AJ10" s="2" t="e">
        <f ca="1"/>
        <v>#NAME?</v>
      </c>
      <c r="AK10" t="e">
        <f ca="1"/>
        <v>#NAME?</v>
      </c>
      <c r="AL10" t="e">
        <f ca="1"/>
        <v>#NAME?</v>
      </c>
      <c r="AM10" s="5" t="e">
        <f ca="1"/>
        <v>#NAME?</v>
      </c>
      <c r="AO10" s="2" t="e">
        <f ca="1"/>
        <v>#NAME?</v>
      </c>
      <c r="AP10" t="e">
        <f ca="1"/>
        <v>#NAME?</v>
      </c>
      <c r="AQ10" t="e">
        <f ca="1"/>
        <v>#NAME?</v>
      </c>
      <c r="AR10" s="5" t="e">
        <f ca="1"/>
        <v>#NAME?</v>
      </c>
      <c r="AT10" s="2">
        <f t="shared" si="13"/>
        <v>7</v>
      </c>
      <c r="AU10" t="e">
        <f ca="1"/>
        <v>#NAME?</v>
      </c>
      <c r="AV10" t="e">
        <f ca="1"/>
        <v>#NAME?</v>
      </c>
      <c r="AX10" s="2">
        <f t="shared" si="14"/>
        <v>7</v>
      </c>
      <c r="AY10" t="e">
        <f ca="1"/>
        <v>#NAME?</v>
      </c>
      <c r="AZ10" t="e">
        <f ca="1"/>
        <v>#NAME?</v>
      </c>
    </row>
    <row r="11" spans="1:52" x14ac:dyDescent="0.35">
      <c r="A11" s="2" t="s">
        <v>29</v>
      </c>
      <c r="B11" s="14">
        <v>1</v>
      </c>
      <c r="C11" s="15">
        <v>0</v>
      </c>
      <c r="D11" s="15">
        <v>1</v>
      </c>
      <c r="E11" s="15">
        <v>0</v>
      </c>
      <c r="F11" s="15">
        <v>1</v>
      </c>
      <c r="G11" s="15">
        <v>0</v>
      </c>
      <c r="H11" s="15">
        <v>1</v>
      </c>
      <c r="I11" s="15">
        <v>0</v>
      </c>
      <c r="J11" s="15">
        <v>0</v>
      </c>
      <c r="K11" s="16">
        <v>0</v>
      </c>
      <c r="L11">
        <f t="shared" si="0"/>
        <v>4</v>
      </c>
      <c r="M11">
        <f t="shared" si="1"/>
        <v>0.4</v>
      </c>
      <c r="O11" t="s">
        <v>30</v>
      </c>
      <c r="P11" s="20">
        <f>P4*P10</f>
        <v>9</v>
      </c>
      <c r="Q11" s="3"/>
      <c r="R11" s="13" t="e">
        <f ca="1">FTEXT(P11)</f>
        <v>#NAME?</v>
      </c>
      <c r="T11" s="2">
        <v>8</v>
      </c>
      <c r="U11" s="2">
        <v>4</v>
      </c>
      <c r="V11">
        <v>0.44444444444444442</v>
      </c>
      <c r="W11">
        <f t="shared" si="2"/>
        <v>0.22314355131420993</v>
      </c>
      <c r="X11">
        <f t="shared" si="3"/>
        <v>0.63463993625669346</v>
      </c>
      <c r="Y11">
        <f t="shared" si="4"/>
        <v>0.89707776819292695</v>
      </c>
      <c r="Z11">
        <f t="shared" si="5"/>
        <v>0.94821965472962799</v>
      </c>
      <c r="AB11" s="2" t="str">
        <f t="shared" si="6"/>
        <v>H</v>
      </c>
      <c r="AC11" s="2">
        <f t="shared" si="7"/>
        <v>4</v>
      </c>
      <c r="AD11">
        <f t="shared" si="8"/>
        <v>0.4</v>
      </c>
      <c r="AE11">
        <f t="shared" si="9"/>
        <v>-0.40546510810816427</v>
      </c>
      <c r="AF11">
        <f t="shared" si="10"/>
        <v>-0.40546510810816427</v>
      </c>
      <c r="AG11">
        <f t="shared" si="11"/>
        <v>-0.66111111688871793</v>
      </c>
      <c r="AH11">
        <f t="shared" si="12"/>
        <v>1.0524836352542337</v>
      </c>
      <c r="AJ11" s="2" t="e">
        <f ca="1"/>
        <v>#NAME?</v>
      </c>
      <c r="AK11" t="e">
        <f ca="1"/>
        <v>#NAME?</v>
      </c>
      <c r="AL11" t="e">
        <f ca="1"/>
        <v>#NAME?</v>
      </c>
      <c r="AM11" s="5" t="e">
        <f ca="1"/>
        <v>#NAME?</v>
      </c>
      <c r="AO11" s="2" t="e">
        <f ca="1"/>
        <v>#NAME?</v>
      </c>
      <c r="AP11" t="e">
        <f ca="1"/>
        <v>#NAME?</v>
      </c>
      <c r="AQ11" t="e">
        <f ca="1"/>
        <v>#NAME?</v>
      </c>
      <c r="AR11" s="5" t="e">
        <f ca="1"/>
        <v>#NAME?</v>
      </c>
      <c r="AT11" s="2">
        <f t="shared" si="13"/>
        <v>8</v>
      </c>
      <c r="AU11" t="e">
        <f ca="1"/>
        <v>#NAME?</v>
      </c>
      <c r="AV11" t="e">
        <f ca="1"/>
        <v>#NAME?</v>
      </c>
      <c r="AX11" s="6">
        <f t="shared" si="14"/>
        <v>8</v>
      </c>
      <c r="AY11" s="7" t="e">
        <f ca="1"/>
        <v>#NAME?</v>
      </c>
      <c r="AZ11" s="7" t="e">
        <f ca="1"/>
        <v>#NAME?</v>
      </c>
    </row>
    <row r="12" spans="1:52" x14ac:dyDescent="0.35">
      <c r="A12" s="2" t="s">
        <v>31</v>
      </c>
      <c r="B12" s="21">
        <v>0</v>
      </c>
      <c r="C12" s="22">
        <v>1</v>
      </c>
      <c r="D12" s="22">
        <v>0</v>
      </c>
      <c r="E12" s="22">
        <v>1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3">
        <v>0</v>
      </c>
      <c r="L12">
        <f t="shared" si="0"/>
        <v>2</v>
      </c>
      <c r="M12">
        <f t="shared" si="1"/>
        <v>0.2</v>
      </c>
      <c r="O12" t="s">
        <v>32</v>
      </c>
      <c r="P12" s="17">
        <f>AVERAGE(W4:W13)</f>
        <v>-0.41149638494248358</v>
      </c>
      <c r="R12" s="13" t="e">
        <f ca="1">FTEXT(P12)</f>
        <v>#NAME?</v>
      </c>
      <c r="T12" s="2">
        <v>9</v>
      </c>
      <c r="U12" s="2">
        <v>1</v>
      </c>
      <c r="V12">
        <v>0.1111111111111111</v>
      </c>
      <c r="W12">
        <f t="shared" si="2"/>
        <v>2.0794415416798357</v>
      </c>
      <c r="X12">
        <f t="shared" si="3"/>
        <v>2.4909379266223195</v>
      </c>
      <c r="Y12">
        <f t="shared" si="4"/>
        <v>3.520996565551227</v>
      </c>
      <c r="Z12">
        <f t="shared" si="5"/>
        <v>1.4992669155420384</v>
      </c>
      <c r="AB12" s="6" t="str">
        <f t="shared" si="6"/>
        <v>I</v>
      </c>
      <c r="AC12" s="6">
        <f t="shared" si="7"/>
        <v>2</v>
      </c>
      <c r="AD12" s="7">
        <f t="shared" si="8"/>
        <v>0.2</v>
      </c>
      <c r="AE12" s="7">
        <f t="shared" si="9"/>
        <v>-1.3862943611198906</v>
      </c>
      <c r="AF12" s="7">
        <f t="shared" si="10"/>
        <v>-1.3862943611198906</v>
      </c>
      <c r="AG12" s="7">
        <f t="shared" si="11"/>
        <v>-2.26035383831847</v>
      </c>
      <c r="AH12" s="7">
        <f t="shared" si="12"/>
        <v>1.2890239345011985</v>
      </c>
      <c r="AJ12" s="6" t="e">
        <f ca="1"/>
        <v>#NAME?</v>
      </c>
      <c r="AK12" s="7" t="e">
        <f ca="1"/>
        <v>#NAME?</v>
      </c>
      <c r="AL12" s="7" t="e">
        <f ca="1"/>
        <v>#NAME?</v>
      </c>
      <c r="AM12" s="8" t="e">
        <f ca="1"/>
        <v>#NAME?</v>
      </c>
      <c r="AO12" s="2" t="e">
        <f ca="1"/>
        <v>#NAME?</v>
      </c>
      <c r="AP12" t="e">
        <f ca="1"/>
        <v>#NAME?</v>
      </c>
      <c r="AQ12" t="e">
        <f ca="1"/>
        <v>#NAME?</v>
      </c>
      <c r="AR12" s="5" t="e">
        <f ca="1"/>
        <v>#NAME?</v>
      </c>
      <c r="AT12" s="6">
        <v>9</v>
      </c>
      <c r="AU12" s="7" t="e">
        <f ca="1"/>
        <v>#NAME?</v>
      </c>
      <c r="AV12" s="7" t="e">
        <f ca="1"/>
        <v>#NAME?</v>
      </c>
    </row>
    <row r="13" spans="1:52" x14ac:dyDescent="0.35">
      <c r="A13" s="2" t="s">
        <v>2</v>
      </c>
      <c r="B13" s="13">
        <f t="shared" ref="B13:K13" si="15">SUM(B4:B12)</f>
        <v>7</v>
      </c>
      <c r="C13" s="13">
        <f t="shared" si="15"/>
        <v>8</v>
      </c>
      <c r="D13" s="13">
        <f t="shared" si="15"/>
        <v>8</v>
      </c>
      <c r="E13" s="13">
        <f t="shared" si="15"/>
        <v>7</v>
      </c>
      <c r="F13" s="13">
        <f t="shared" si="15"/>
        <v>6</v>
      </c>
      <c r="G13" s="13">
        <f t="shared" si="15"/>
        <v>5</v>
      </c>
      <c r="H13" s="13">
        <f t="shared" si="15"/>
        <v>5</v>
      </c>
      <c r="I13" s="13">
        <f t="shared" si="15"/>
        <v>4</v>
      </c>
      <c r="J13" s="13">
        <f t="shared" si="15"/>
        <v>1</v>
      </c>
      <c r="K13" s="13">
        <f t="shared" si="15"/>
        <v>1</v>
      </c>
      <c r="O13" t="s">
        <v>33</v>
      </c>
      <c r="P13" s="17">
        <f>VAR(X4:X13)</f>
        <v>2.3987588070750299</v>
      </c>
      <c r="R13" s="13" t="e">
        <f ca="1">FTEXT(P13)</f>
        <v>#NAME?</v>
      </c>
      <c r="T13" s="6">
        <v>10</v>
      </c>
      <c r="U13" s="6">
        <v>1</v>
      </c>
      <c r="V13" s="7">
        <v>0.1111111111111111</v>
      </c>
      <c r="W13" s="7">
        <f t="shared" si="2"/>
        <v>2.0794415416798357</v>
      </c>
      <c r="X13" s="7">
        <f t="shared" si="3"/>
        <v>2.4909379266223195</v>
      </c>
      <c r="Y13" s="7">
        <f t="shared" si="4"/>
        <v>3.520996565551227</v>
      </c>
      <c r="Z13" s="7">
        <f t="shared" si="5"/>
        <v>1.4992669155420384</v>
      </c>
      <c r="AC13"/>
      <c r="AO13" s="6" t="e">
        <f ca="1"/>
        <v>#NAME?</v>
      </c>
      <c r="AP13" s="7" t="e">
        <f ca="1"/>
        <v>#NAME?</v>
      </c>
      <c r="AQ13" s="7" t="e">
        <f ca="1"/>
        <v>#NAME?</v>
      </c>
      <c r="AR13" s="8" t="e">
        <f ca="1"/>
        <v>#NAME?</v>
      </c>
    </row>
    <row r="14" spans="1:52" x14ac:dyDescent="0.35">
      <c r="A14" s="2" t="s">
        <v>3</v>
      </c>
      <c r="B14">
        <f t="shared" ref="B14:K14" si="16">B13/(COUNT(B4:B12)*$P4)</f>
        <v>0.875</v>
      </c>
      <c r="C14">
        <f t="shared" si="16"/>
        <v>0.88888888888888884</v>
      </c>
      <c r="D14">
        <f t="shared" si="16"/>
        <v>0.88888888888888884</v>
      </c>
      <c r="E14">
        <f t="shared" si="16"/>
        <v>0.77777777777777779</v>
      </c>
      <c r="F14">
        <f t="shared" si="16"/>
        <v>0.66666666666666663</v>
      </c>
      <c r="G14">
        <f t="shared" si="16"/>
        <v>0.55555555555555558</v>
      </c>
      <c r="H14">
        <f t="shared" si="16"/>
        <v>0.55555555555555558</v>
      </c>
      <c r="I14">
        <f t="shared" si="16"/>
        <v>0.44444444444444442</v>
      </c>
      <c r="J14">
        <f t="shared" si="16"/>
        <v>0.1111111111111111</v>
      </c>
      <c r="K14">
        <f t="shared" si="16"/>
        <v>0.1111111111111111</v>
      </c>
      <c r="O14" t="s">
        <v>34</v>
      </c>
      <c r="P14" s="18">
        <f>SQRT((1+P7/2.89)/(1-P7*P13/8.35))</f>
        <v>1.4135224037178855</v>
      </c>
      <c r="R14" s="13" t="e">
        <f ca="1">FTEXT(P14)</f>
        <v>#NAME?</v>
      </c>
      <c r="AC14"/>
    </row>
    <row r="15" spans="1:52" x14ac:dyDescent="0.35">
      <c r="T15"/>
      <c r="U15"/>
      <c r="AC15"/>
    </row>
    <row r="16" spans="1:52" x14ac:dyDescent="0.35">
      <c r="T16"/>
      <c r="U16"/>
      <c r="AC16"/>
    </row>
    <row r="17" spans="20:29" x14ac:dyDescent="0.35">
      <c r="T17"/>
      <c r="U17"/>
      <c r="AC17"/>
    </row>
    <row r="18" spans="20:29" x14ac:dyDescent="0.35">
      <c r="T18"/>
      <c r="U18"/>
      <c r="AC18"/>
    </row>
    <row r="19" spans="20:29" x14ac:dyDescent="0.35">
      <c r="T19"/>
      <c r="U19"/>
      <c r="AC19"/>
    </row>
    <row r="20" spans="20:29" x14ac:dyDescent="0.35">
      <c r="T20"/>
      <c r="U20"/>
      <c r="AC20"/>
    </row>
    <row r="21" spans="20:29" x14ac:dyDescent="0.35">
      <c r="T21"/>
      <c r="U21"/>
      <c r="AC21"/>
    </row>
    <row r="22" spans="20:29" x14ac:dyDescent="0.35">
      <c r="T22"/>
      <c r="U22"/>
      <c r="AC22"/>
    </row>
    <row r="23" spans="20:29" x14ac:dyDescent="0.35">
      <c r="T23"/>
      <c r="U23"/>
      <c r="AC23"/>
    </row>
    <row r="24" spans="20:29" x14ac:dyDescent="0.35">
      <c r="T24"/>
      <c r="U24"/>
      <c r="AC24"/>
    </row>
    <row r="25" spans="20:29" x14ac:dyDescent="0.35">
      <c r="T25"/>
      <c r="U25"/>
      <c r="AC25"/>
    </row>
    <row r="26" spans="20:29" x14ac:dyDescent="0.35">
      <c r="T26"/>
      <c r="U26"/>
      <c r="AC26"/>
    </row>
    <row r="27" spans="20:29" x14ac:dyDescent="0.35">
      <c r="T27"/>
      <c r="U27"/>
      <c r="AC27"/>
    </row>
    <row r="28" spans="20:29" x14ac:dyDescent="0.35">
      <c r="AC28"/>
    </row>
    <row r="29" spans="20:29" x14ac:dyDescent="0.35">
      <c r="AC29"/>
    </row>
    <row r="30" spans="20:29" x14ac:dyDescent="0.35">
      <c r="AC30"/>
    </row>
    <row r="31" spans="20:29" x14ac:dyDescent="0.35">
      <c r="AC31"/>
    </row>
    <row r="32" spans="20:29" x14ac:dyDescent="0.35">
      <c r="AC32"/>
    </row>
    <row r="33" spans="29:35" x14ac:dyDescent="0.35">
      <c r="AC33"/>
    </row>
    <row r="34" spans="29:35" x14ac:dyDescent="0.35">
      <c r="AC34"/>
    </row>
    <row r="35" spans="29:35" x14ac:dyDescent="0.35">
      <c r="AC35"/>
    </row>
    <row r="36" spans="29:35" x14ac:dyDescent="0.35">
      <c r="AC36"/>
    </row>
    <row r="37" spans="29:35" x14ac:dyDescent="0.35">
      <c r="AC37"/>
    </row>
    <row r="38" spans="29:35" x14ac:dyDescent="0.35">
      <c r="AC38"/>
    </row>
    <row r="39" spans="29:35" x14ac:dyDescent="0.35">
      <c r="AC39"/>
    </row>
    <row r="40" spans="29:35" x14ac:dyDescent="0.35">
      <c r="AC40"/>
    </row>
    <row r="41" spans="29:35" x14ac:dyDescent="0.35">
      <c r="AC41"/>
    </row>
    <row r="42" spans="29:35" x14ac:dyDescent="0.35">
      <c r="AC42"/>
    </row>
    <row r="43" spans="29:35" x14ac:dyDescent="0.35">
      <c r="AG43" t="e">
        <f>SUMPRODUCT(AG4:AG41,#REF!)</f>
        <v>#REF!</v>
      </c>
      <c r="AH43" t="e">
        <f>SUMPRODUCT(AG4:AG41^2,#REF!)</f>
        <v>#REF!</v>
      </c>
    </row>
    <row r="44" spans="29:35" x14ac:dyDescent="0.35">
      <c r="AG44" t="e">
        <f>AG43/74</f>
        <v>#REF!</v>
      </c>
      <c r="AH44" t="e">
        <f>AH43/74</f>
        <v>#REF!</v>
      </c>
      <c r="AI44" t="e">
        <f>AH44-AG44^2</f>
        <v>#REF!</v>
      </c>
    </row>
    <row r="46" spans="29:35" x14ac:dyDescent="0.35">
      <c r="AH46" t="e">
        <f>SUMPRODUCT(#REF!,AH13:AH41^2)</f>
        <v>#REF!</v>
      </c>
    </row>
    <row r="47" spans="29:35" x14ac:dyDescent="0.35">
      <c r="AH47" t="e">
        <f>AH46/P10</f>
        <v>#REF!</v>
      </c>
    </row>
    <row r="77" spans="34:34" x14ac:dyDescent="0.35">
      <c r="AH77" t="e">
        <f>VAR(#REF!)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PROX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2023-04-04T18:59:54Z</dcterms:created>
  <dcterms:modified xsi:type="dcterms:W3CDTF">2023-04-04T19:02:23Z</dcterms:modified>
</cp:coreProperties>
</file>