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07539DE-57E3-4D43-ACDF-4D0BE825D384}" xr6:coauthVersionLast="47" xr6:coauthVersionMax="47" xr10:uidLastSave="{00000000-0000-0000-0000-000000000000}"/>
  <bookViews>
    <workbookView xWindow="-110" yWindow="-110" windowWidth="19420" windowHeight="10300" xr2:uid="{25B5AD17-C362-4206-9C69-DA5FAB96BBEC}"/>
  </bookViews>
  <sheets>
    <sheet name="Title" sheetId="2" r:id="rId1"/>
    <sheet name="mle" sheetId="1" r:id="rId2"/>
  </sheets>
  <definedNames>
    <definedName name="solver_adj" localSheetId="1" hidden="1">mle!$O$14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mle!$O$17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 a="1"/>
  <c r="O15" i="1" s="1"/>
  <c r="H14" i="1" a="1"/>
  <c r="H14" i="1" s="1"/>
  <c r="Q12" i="1" a="1"/>
  <c r="Q12" i="1" s="1"/>
  <c r="Q10" i="1" a="1"/>
  <c r="Q10" i="1" s="1"/>
  <c r="L6" i="1" a="1"/>
  <c r="L6" i="1" s="1"/>
  <c r="K6" i="1" a="1"/>
  <c r="K6" i="1" s="1"/>
  <c r="J6" i="1" a="1"/>
  <c r="J6" i="1" s="1"/>
  <c r="I6" i="1" a="1"/>
  <c r="I6" i="1" s="1"/>
  <c r="H6" i="1" a="1"/>
  <c r="H6" i="1" s="1"/>
  <c r="O17" i="1" a="1"/>
  <c r="O17" i="1" s="1"/>
  <c r="O13" i="1"/>
  <c r="O16" i="1" s="1"/>
  <c r="O12" i="1"/>
  <c r="H3" i="1"/>
  <c r="L4" i="1"/>
  <c r="L7" i="1" s="1"/>
  <c r="K4" i="1"/>
  <c r="K7" i="1" s="1"/>
  <c r="H4" i="1"/>
  <c r="H7" i="1" s="1"/>
  <c r="H8" i="1" s="1" a="1"/>
  <c r="H8" i="1" s="1"/>
  <c r="I3" i="1"/>
  <c r="J3" i="1" l="1"/>
  <c r="K3" i="1" s="1"/>
  <c r="I4" i="1"/>
  <c r="L3" i="1" l="1"/>
  <c r="K8" i="1" a="1"/>
  <c r="K8" i="1" s="1"/>
  <c r="I7" i="1"/>
  <c r="I8" i="1" s="1" a="1"/>
  <c r="I8" i="1" s="1"/>
  <c r="J4" i="1"/>
  <c r="L8" i="1" l="1" a="1"/>
  <c r="L8" i="1" s="1"/>
  <c r="J7" i="1"/>
  <c r="J8" i="1" s="1" a="1"/>
  <c r="J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<sst xmlns="http://schemas.openxmlformats.org/spreadsheetml/2006/main" count="22" uniqueCount="14">
  <si>
    <t>count</t>
  </si>
  <si>
    <t>mean</t>
  </si>
  <si>
    <t>p</t>
  </si>
  <si>
    <t>k</t>
  </si>
  <si>
    <t>mle</t>
  </si>
  <si>
    <t>Real Statistics Using Excel</t>
  </si>
  <si>
    <t>Updated</t>
  </si>
  <si>
    <t>Copyright © 2013 - 2023 Charles Zaiontz</t>
  </si>
  <si>
    <t>MLE: Negative Binomial Distribution</t>
  </si>
  <si>
    <t>Maximum Likelihood Method</t>
  </si>
  <si>
    <t>f(k)</t>
  </si>
  <si>
    <t>using Goal Seek</t>
  </si>
  <si>
    <t>Solver for MLE</t>
  </si>
  <si>
    <t>Using Real Statistics lambda capability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</si>
</sst>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5" fontId="0" fillId="0" borderId="0" xfId="0" applyNumberFormat="1"/>
    <xf numFmtId="0" fontId="2" fillId="0" borderId="0" xfId="0" applyFont="1"/>
    <xf numFmtId="0" fontId="0" fillId="2" borderId="7" xfId="0" applyFill="1" applyBorder="1"/>
    <xf numFmtId="0" fontId="0" fillId="0" borderId="7" xfId="0" quotePrefix="1" applyBorder="1"/>
    <xf numFmtId="0" fontId="0" fillId="0" borderId="5" xfId="0" quotePrefix="1" applyBorder="1"/>
    <xf numFmtId="0" fontId="0" fillId="0" borderId="0" xfId="0" quotePrefix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55E5-2499-4971-8204-986585EEEFB3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5</v>
      </c>
    </row>
    <row r="2" spans="1:2" x14ac:dyDescent="0.35">
      <c r="A2" t="s">
        <v>8</v>
      </c>
    </row>
    <row r="4" spans="1:2" x14ac:dyDescent="0.35">
      <c r="A4" t="s">
        <v>6</v>
      </c>
      <c r="B4" s="14">
        <v>45044</v>
      </c>
    </row>
    <row r="6" spans="1:2" x14ac:dyDescent="0.35">
      <c r="A6" s="1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F28C-E550-4F66-B955-9CCA2D3EDEB0}">
  <sheetPr codeName="Sheet5"/>
  <dimension ref="B1:R18"/>
  <sheetViews>
    <sheetView workbookViewId="0">
      <selection activeCell="B1" sqref="B1"/>
    </sheetView>
  </sheetViews>
  <sheetFormatPr defaultRowHeight="14.5" x14ac:dyDescent="0.35"/>
  <cols>
    <col min="1" max="1" width="2.90625" customWidth="1"/>
  </cols>
  <sheetData>
    <row r="1" spans="2:18" x14ac:dyDescent="0.35">
      <c r="B1" s="1" t="s">
        <v>9</v>
      </c>
    </row>
    <row r="3" spans="2:18" x14ac:dyDescent="0.35">
      <c r="B3" s="2">
        <v>7</v>
      </c>
      <c r="C3" s="3">
        <v>4</v>
      </c>
      <c r="D3" s="3">
        <v>5</v>
      </c>
      <c r="E3" s="4">
        <v>8</v>
      </c>
      <c r="G3" t="s">
        <v>0</v>
      </c>
      <c r="H3" s="5">
        <f>COUNT(B3:E7)</f>
        <v>20</v>
      </c>
      <c r="I3">
        <f>H3</f>
        <v>20</v>
      </c>
      <c r="J3">
        <f>I3</f>
        <v>20</v>
      </c>
      <c r="K3">
        <f>J3</f>
        <v>20</v>
      </c>
      <c r="L3">
        <f>K3</f>
        <v>20</v>
      </c>
      <c r="N3" t="s">
        <v>11</v>
      </c>
    </row>
    <row r="4" spans="2:18" x14ac:dyDescent="0.35">
      <c r="B4" s="6">
        <v>7</v>
      </c>
      <c r="C4" s="7">
        <v>10</v>
      </c>
      <c r="D4" s="7">
        <v>7</v>
      </c>
      <c r="E4" s="8">
        <v>4</v>
      </c>
      <c r="G4" t="s">
        <v>1</v>
      </c>
      <c r="H4" s="9">
        <f>AVERAGE(B3:E7)</f>
        <v>6.3</v>
      </c>
      <c r="I4">
        <f>H4</f>
        <v>6.3</v>
      </c>
      <c r="J4">
        <f t="shared" ref="J4:L4" si="0">I4</f>
        <v>6.3</v>
      </c>
      <c r="K4">
        <f t="shared" si="0"/>
        <v>6.3</v>
      </c>
      <c r="L4">
        <f t="shared" si="0"/>
        <v>6.3</v>
      </c>
    </row>
    <row r="5" spans="2:18" x14ac:dyDescent="0.35">
      <c r="B5" s="6">
        <v>9</v>
      </c>
      <c r="C5" s="7">
        <v>4</v>
      </c>
      <c r="D5" s="7">
        <v>6</v>
      </c>
      <c r="E5" s="8">
        <v>4</v>
      </c>
      <c r="G5" t="s">
        <v>3</v>
      </c>
      <c r="H5" s="16">
        <v>12.787442383678954</v>
      </c>
      <c r="I5">
        <v>13</v>
      </c>
      <c r="J5">
        <v>12</v>
      </c>
      <c r="K5">
        <v>1000</v>
      </c>
      <c r="L5">
        <v>1</v>
      </c>
      <c r="N5" t="s">
        <v>3</v>
      </c>
      <c r="O5" s="20">
        <v>12.76756332023588</v>
      </c>
    </row>
    <row r="6" spans="2:18" x14ac:dyDescent="0.35">
      <c r="B6" s="6">
        <v>1</v>
      </c>
      <c r="C6" s="7">
        <v>6</v>
      </c>
      <c r="D6" s="7">
        <v>3</v>
      </c>
      <c r="E6" s="8">
        <v>3</v>
      </c>
      <c r="G6" t="s">
        <v>10</v>
      </c>
      <c r="H6" s="17" t="e" cm="1">
        <f t="array" aca="1" ref="H6" ca="1">SUM(_xlfn.MAP($B3:$E7,_xlfn.LAMBDA(_xlpm.x,POLYGAMMA(_xlpm.x+H5))))-H3*POLYGAMMA(H5)+H3*LN(H5/(H4+H5))</f>
        <v>#NAME?</v>
      </c>
      <c r="I6" s="18" t="e" cm="1">
        <f t="array" aca="1" ref="I6" ca="1">SUM(_xlfn.MAP($B3:$E7,_xlfn.LAMBDA(_xlpm.x,POLYGAMMA(_xlpm.x+I5))))-I3*POLYGAMMA(I5)+I3*LN(I5/(I4+I5))</f>
        <v>#NAME?</v>
      </c>
      <c r="J6" s="19" t="e" cm="1">
        <f t="array" aca="1" ref="J6" ca="1">SUM(_xlfn.MAP($B3:$E7,_xlfn.LAMBDA(_xlpm.x,POLYGAMMA(_xlpm.x+J5))))-J3*POLYGAMMA(J5)+J3*LN(J5/(J4+J5))</f>
        <v>#NAME?</v>
      </c>
      <c r="K6" s="19" t="e" cm="1">
        <f t="array" aca="1" ref="K6" ca="1">SUM(_xlfn.MAP($B3:$E7,_xlfn.LAMBDA(_xlpm.x,POLYGAMMA(_xlpm.x+K5))))-K3*POLYGAMMA(K5)+K3*LN(K5/(K4+K5))</f>
        <v>#NAME?</v>
      </c>
      <c r="L6" s="19" t="e" cm="1">
        <f t="array" aca="1" ref="L6" ca="1">SUM(_xlfn.MAP($B3:$E7,_xlfn.LAMBDA(_xlpm.x,POLYGAMMA(_xlpm.x+L5))))-L3*POLYGAMMA(L5)+L3*LN(L5/(L4+L5))</f>
        <v>#NAME?</v>
      </c>
    </row>
    <row r="7" spans="2:18" x14ac:dyDescent="0.35">
      <c r="B7" s="11">
        <v>15</v>
      </c>
      <c r="C7" s="12">
        <v>8</v>
      </c>
      <c r="D7" s="12">
        <v>5</v>
      </c>
      <c r="E7" s="13">
        <v>10</v>
      </c>
      <c r="G7" t="s">
        <v>2</v>
      </c>
      <c r="H7" s="10">
        <f>H5/(H4+H5)</f>
        <v>0.66994006460567368</v>
      </c>
      <c r="I7">
        <f>I5/(I4+I5)</f>
        <v>0.67357512953367871</v>
      </c>
      <c r="J7">
        <f>J5/(J4+J5)</f>
        <v>0.65573770491803274</v>
      </c>
      <c r="K7">
        <f>K5/(K4+K5)</f>
        <v>0.99373944151843396</v>
      </c>
      <c r="L7">
        <f>L5/(L4+L5)</f>
        <v>0.13698630136986301</v>
      </c>
    </row>
    <row r="8" spans="2:18" x14ac:dyDescent="0.35">
      <c r="G8" t="s">
        <v>4</v>
      </c>
      <c r="H8" cm="1">
        <f t="array" ref="H8">SUMPRODUCT(GAMMALN($B3:$E7+H5))-SUMPRODUCT(LN(FACT($B3:$E7)))-H3*GAMMALN(H5)+H3*H5*LN(H7)+LN(1-H7)*SUM($B3:$E7)</f>
        <v>-49.862347871561013</v>
      </c>
      <c r="I8" cm="1">
        <f t="array" ref="I8">SUMPRODUCT(GAMMALN($B3:$E7+I5))-SUMPRODUCT(LN(FACT($B3:$E7)))-I3*GAMMALN(I5)+I3*I5*LN(I7)+LN(1-I7)*SUM($B3:$E7)</f>
        <v>-49.862494181204482</v>
      </c>
      <c r="J8" cm="1">
        <f t="array" ref="J8">SUMPRODUCT(GAMMALN($B3:$E7+J5))-SUMPRODUCT(LN(FACT($B3:$E7)))-J3*GAMMALN(J5)+J3*J5*LN(J7)+LN(1-J7)*SUM($B3:$E7)</f>
        <v>-49.864619606460749</v>
      </c>
      <c r="K8" cm="1">
        <f t="array" ref="K8">SUMPRODUCT(GAMMALN($B3:$E7+K5))-SUMPRODUCT(LN(FACT($B3:$E7)))-K3*GAMMALN(K5)+K3*K5*LN(K7)+LN(1-K7)*SUM($B3:$E7)</f>
        <v>-50.781931740592881</v>
      </c>
      <c r="L8" cm="1">
        <f t="array" ref="L8">SUMPRODUCT(GAMMALN($B3:$E7+L5))-SUMPRODUCT(LN(FACT($B3:$E7)))-L3*GAMMALN(L5)+L3*L5*LN(L7)+LN(1-L7)*SUM($B3:$E7)</f>
        <v>-58.320401022451072</v>
      </c>
    </row>
    <row r="10" spans="2:18" x14ac:dyDescent="0.35">
      <c r="N10" t="s">
        <v>12</v>
      </c>
      <c r="Q10" t="e" cm="1">
        <f t="array" aca="1" ref="Q10" ca="1">FTEXT(Q12)</f>
        <v>#NAME?</v>
      </c>
    </row>
    <row r="12" spans="2:18" x14ac:dyDescent="0.35">
      <c r="G12" t="s">
        <v>13</v>
      </c>
      <c r="N12" t="s">
        <v>0</v>
      </c>
      <c r="O12" s="5">
        <f>H3</f>
        <v>20</v>
      </c>
      <c r="Q12" t="e" cm="1">
        <f t="array" aca="1" ref="Q12" ca="1">NEGBINOM_FIT(reshapes(B3:E7,,1),TRUE)</f>
        <v>#NAME?</v>
      </c>
      <c r="R12" s="5"/>
    </row>
    <row r="13" spans="2:18" x14ac:dyDescent="0.35">
      <c r="N13" t="s">
        <v>1</v>
      </c>
      <c r="O13" s="9">
        <f>H4</f>
        <v>6.3</v>
      </c>
      <c r="R13" s="9"/>
    </row>
    <row r="14" spans="2:18" x14ac:dyDescent="0.35">
      <c r="G14" t="s">
        <v>10</v>
      </c>
      <c r="H14" s="20" t="e" cm="1">
        <f t="array" aca="1" ref="H14" ca="1">SUMPRODUCT(MAPS(B3:E7,"POLYGAMMA($x+H5)"))-H3*POLYGAMMA(H5)+H3*LN(H5/(H4+H5))</f>
        <v>#NAME?</v>
      </c>
      <c r="N14" t="s">
        <v>3</v>
      </c>
      <c r="O14" s="16">
        <v>12.787491056666497</v>
      </c>
      <c r="R14" s="9"/>
    </row>
    <row r="15" spans="2:18" x14ac:dyDescent="0.35">
      <c r="N15" t="s">
        <v>10</v>
      </c>
      <c r="O15" s="17" t="e" cm="1">
        <f t="array" aca="1" ref="O15" ca="1">SUM(_xlfn.MAP($B3:$E7,_xlfn.LAMBDA(_xlpm.x,POLYGAMMA(_xlpm.x+O14))))-O12*POLYGAMMA(O14)+O12*LN(O14/(O13+O14))</f>
        <v>#NAME?</v>
      </c>
      <c r="R15" s="9"/>
    </row>
    <row r="16" spans="2:18" x14ac:dyDescent="0.35">
      <c r="N16" t="s">
        <v>2</v>
      </c>
      <c r="O16" s="10">
        <f>O14/(O13+O14)</f>
        <v>0.66994090625652647</v>
      </c>
      <c r="R16" s="9"/>
    </row>
    <row r="17" spans="14:18" x14ac:dyDescent="0.35">
      <c r="N17" t="s">
        <v>4</v>
      </c>
      <c r="O17" cm="1">
        <f t="array" ref="O17">SUMPRODUCT(GAMMALN($B3:$E7+O14))-SUMPRODUCT(LN(FACT($B3:$E7)))-O12*GAMMALN(O14)+O12*O14*LN(O16)+LN(1-O16)*SUM($B3:$E7)</f>
        <v>-49.862347871568801</v>
      </c>
      <c r="R17" s="9"/>
    </row>
    <row r="18" spans="14:18" x14ac:dyDescent="0.35">
      <c r="R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2023-04-28T13:03:48Z</dcterms:created>
  <dcterms:modified xsi:type="dcterms:W3CDTF">2023-04-29T09:47:18Z</dcterms:modified>
</cp:coreProperties>
</file>