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A0DB1A1-F6E1-4681-B0DF-69CB5ECEDA08}" xr6:coauthVersionLast="47" xr6:coauthVersionMax="47" xr10:uidLastSave="{00000000-0000-0000-0000-000000000000}"/>
  <bookViews>
    <workbookView xWindow="-110" yWindow="-110" windowWidth="19420" windowHeight="10300" xr2:uid="{22F90737-113F-47EE-A265-51C4E8F07D44}"/>
  </bookViews>
  <sheets>
    <sheet name="Title" sheetId="2" r:id="rId1"/>
    <sheet name="Mix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2" i="1" l="1"/>
  <c r="AF241" i="1"/>
  <c r="AA241" i="1"/>
  <c r="Z241" i="1"/>
  <c r="Z240" i="1" a="1"/>
  <c r="AA242" i="1" s="1"/>
  <c r="AF221" i="1"/>
  <c r="AF220" i="1"/>
  <c r="AF219" i="1"/>
  <c r="AF218" i="1"/>
  <c r="AF217" i="1"/>
  <c r="AF216" i="1"/>
  <c r="AF215" i="1"/>
  <c r="AF214" i="1"/>
  <c r="Z220" i="1"/>
  <c r="Z216" i="1"/>
  <c r="Z213" i="1" a="1"/>
  <c r="Z218" i="1" s="1"/>
  <c r="AA208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Z166" i="1" a="1"/>
  <c r="Z180" i="1" s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A145" i="1"/>
  <c r="AA143" i="1"/>
  <c r="Z143" i="1"/>
  <c r="AA141" i="1"/>
  <c r="AA139" i="1"/>
  <c r="Z139" i="1"/>
  <c r="AA137" i="1"/>
  <c r="AA135" i="1"/>
  <c r="Z135" i="1"/>
  <c r="AA133" i="1"/>
  <c r="AA131" i="1"/>
  <c r="Z131" i="1"/>
  <c r="AA126" i="1" s="1"/>
  <c r="Z131" i="1" a="1"/>
  <c r="Z145" i="1" s="1"/>
  <c r="AF112" i="1"/>
  <c r="AF111" i="1"/>
  <c r="Z111" i="1"/>
  <c r="Z110" i="1" a="1"/>
  <c r="AA112" i="1" s="1"/>
  <c r="AF91" i="1"/>
  <c r="AF90" i="1"/>
  <c r="AF89" i="1"/>
  <c r="AF88" i="1"/>
  <c r="Z88" i="1"/>
  <c r="Z87" i="1" a="1"/>
  <c r="Z90" i="1" s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Z67" i="1"/>
  <c r="Z65" i="1"/>
  <c r="AA64" i="1"/>
  <c r="Z64" i="1"/>
  <c r="Z63" i="1"/>
  <c r="Z61" i="1"/>
  <c r="AA60" i="1"/>
  <c r="Z60" i="1"/>
  <c r="Z59" i="1"/>
  <c r="Z57" i="1"/>
  <c r="AA56" i="1"/>
  <c r="Z56" i="1"/>
  <c r="Z55" i="1"/>
  <c r="Z54" i="1" a="1"/>
  <c r="AA66" i="1" s="1"/>
  <c r="AA49" i="1"/>
  <c r="AF34" i="1"/>
  <c r="AF33" i="1"/>
  <c r="AF32" i="1"/>
  <c r="AF31" i="1"/>
  <c r="AF30" i="1"/>
  <c r="AF29" i="1"/>
  <c r="AF28" i="1"/>
  <c r="AF27" i="1"/>
  <c r="AF26" i="1"/>
  <c r="BU25" i="1"/>
  <c r="AF25" i="1"/>
  <c r="CE24" i="1"/>
  <c r="BU24" i="1"/>
  <c r="AF24" i="1"/>
  <c r="CE23" i="1"/>
  <c r="AF23" i="1"/>
  <c r="AF22" i="1"/>
  <c r="AF21" i="1"/>
  <c r="AF20" i="1"/>
  <c r="BT21" i="1"/>
  <c r="BT19" i="1" a="1"/>
  <c r="BT20" i="1" s="1"/>
  <c r="AF19" i="1"/>
  <c r="CE18" i="1"/>
  <c r="BW18" i="1"/>
  <c r="BU18" i="1"/>
  <c r="BU18" i="1" a="1"/>
  <c r="BV18" i="1" s="1"/>
  <c r="AF18" i="1"/>
  <c r="CE17" i="1"/>
  <c r="Z34" i="1"/>
  <c r="Z30" i="1"/>
  <c r="Z26" i="1"/>
  <c r="Z22" i="1"/>
  <c r="Z18" i="1"/>
  <c r="Z17" i="1" a="1"/>
  <c r="AA28" i="1" s="1"/>
  <c r="BT12" i="1" a="1"/>
  <c r="BT14" i="1" s="1"/>
  <c r="AA12" i="1"/>
  <c r="BW11" i="1"/>
  <c r="BU11" i="1"/>
  <c r="BU11" i="1" a="1"/>
  <c r="BV11" i="1" s="1"/>
  <c r="CE10" i="1"/>
  <c r="CA10" i="1"/>
  <c r="CE9" i="1"/>
  <c r="CA9" i="1"/>
  <c r="CA8" i="1"/>
  <c r="CA6" i="1"/>
  <c r="BT7" i="1"/>
  <c r="BT5" i="1" a="1"/>
  <c r="BT6" i="1" s="1"/>
  <c r="BW4" i="1"/>
  <c r="BV4" i="1"/>
  <c r="BU4" i="1"/>
  <c r="BU4" i="1" a="1"/>
  <c r="BP3" i="1" a="1"/>
  <c r="BP43" i="1" s="1"/>
  <c r="BH5" i="1"/>
  <c r="BH6" i="1"/>
  <c r="BH7" i="1"/>
  <c r="BH8" i="1"/>
  <c r="BH9" i="1"/>
  <c r="BH10" i="1"/>
  <c r="BH11" i="1"/>
  <c r="BH12" i="1"/>
  <c r="BI12" i="1"/>
  <c r="BG12" i="1"/>
  <c r="BQ8" i="1" l="1"/>
  <c r="BP19" i="1"/>
  <c r="BP27" i="1"/>
  <c r="BR37" i="1"/>
  <c r="BR4" i="1"/>
  <c r="BQ7" i="1"/>
  <c r="BP10" i="1"/>
  <c r="BR12" i="1"/>
  <c r="BQ15" i="1"/>
  <c r="BP18" i="1"/>
  <c r="BR20" i="1"/>
  <c r="BQ23" i="1"/>
  <c r="BP26" i="1"/>
  <c r="BR28" i="1"/>
  <c r="BQ31" i="1"/>
  <c r="BP34" i="1"/>
  <c r="BR36" i="1"/>
  <c r="BQ39" i="1"/>
  <c r="BP42" i="1"/>
  <c r="BR44" i="1"/>
  <c r="AA20" i="1"/>
  <c r="AA24" i="1"/>
  <c r="AA32" i="1"/>
  <c r="AA90" i="1"/>
  <c r="Z168" i="1"/>
  <c r="Z172" i="1"/>
  <c r="Z176" i="1"/>
  <c r="AA214" i="1"/>
  <c r="AA218" i="1"/>
  <c r="BP5" i="1"/>
  <c r="BR7" i="1"/>
  <c r="BQ10" i="1"/>
  <c r="BP13" i="1"/>
  <c r="BR15" i="1"/>
  <c r="BQ18" i="1"/>
  <c r="BP21" i="1"/>
  <c r="BR23" i="1"/>
  <c r="BQ26" i="1"/>
  <c r="BP29" i="1"/>
  <c r="BR31" i="1"/>
  <c r="BQ34" i="1"/>
  <c r="BP37" i="1"/>
  <c r="BR39" i="1"/>
  <c r="BQ42" i="1"/>
  <c r="Z17" i="1"/>
  <c r="Z21" i="1"/>
  <c r="Z25" i="1"/>
  <c r="Z29" i="1"/>
  <c r="Z33" i="1"/>
  <c r="AA55" i="1"/>
  <c r="AA59" i="1"/>
  <c r="AA63" i="1"/>
  <c r="AA67" i="1"/>
  <c r="Z87" i="1"/>
  <c r="AA82" i="1" s="1"/>
  <c r="Z91" i="1"/>
  <c r="Z110" i="1"/>
  <c r="AA105" i="1" s="1"/>
  <c r="Z134" i="1"/>
  <c r="Z138" i="1"/>
  <c r="Z142" i="1"/>
  <c r="Z146" i="1"/>
  <c r="AA168" i="1"/>
  <c r="AA172" i="1"/>
  <c r="AA176" i="1"/>
  <c r="AA180" i="1"/>
  <c r="Z215" i="1"/>
  <c r="Z219" i="1"/>
  <c r="Z240" i="1"/>
  <c r="AA235" i="1" s="1"/>
  <c r="BQ5" i="1"/>
  <c r="BP8" i="1"/>
  <c r="BR10" i="1"/>
  <c r="BQ13" i="1"/>
  <c r="BP16" i="1"/>
  <c r="BR18" i="1"/>
  <c r="BQ21" i="1"/>
  <c r="BP24" i="1"/>
  <c r="BR26" i="1"/>
  <c r="BQ29" i="1"/>
  <c r="BP32" i="1"/>
  <c r="BR34" i="1"/>
  <c r="BQ37" i="1"/>
  <c r="BP40" i="1"/>
  <c r="BR42" i="1"/>
  <c r="AA17" i="1"/>
  <c r="AA21" i="1"/>
  <c r="AA25" i="1"/>
  <c r="AA29" i="1"/>
  <c r="AA33" i="1"/>
  <c r="AA87" i="1"/>
  <c r="AA91" i="1"/>
  <c r="AA110" i="1"/>
  <c r="AA134" i="1"/>
  <c r="AA138" i="1"/>
  <c r="AA142" i="1"/>
  <c r="AA146" i="1"/>
  <c r="Z169" i="1"/>
  <c r="Z173" i="1"/>
  <c r="Z177" i="1"/>
  <c r="Z181" i="1"/>
  <c r="AA215" i="1"/>
  <c r="AA219" i="1"/>
  <c r="AA240" i="1"/>
  <c r="AA177" i="1"/>
  <c r="AA88" i="1"/>
  <c r="AA111" i="1"/>
  <c r="Z170" i="1"/>
  <c r="BQ14" i="1"/>
  <c r="BT12" i="1"/>
  <c r="AA57" i="1"/>
  <c r="AA61" i="1"/>
  <c r="AA65" i="1"/>
  <c r="Z89" i="1"/>
  <c r="Z112" i="1"/>
  <c r="Z132" i="1"/>
  <c r="Z136" i="1"/>
  <c r="Z140" i="1"/>
  <c r="Z144" i="1"/>
  <c r="AA166" i="1"/>
  <c r="AA170" i="1"/>
  <c r="AA174" i="1"/>
  <c r="AA178" i="1"/>
  <c r="Z213" i="1"/>
  <c r="Z217" i="1"/>
  <c r="Z221" i="1"/>
  <c r="Z242" i="1"/>
  <c r="BR5" i="1"/>
  <c r="BQ16" i="1"/>
  <c r="BR29" i="1"/>
  <c r="AA169" i="1"/>
  <c r="AA173" i="1"/>
  <c r="AA181" i="1"/>
  <c r="BQ3" i="1"/>
  <c r="BR8" i="1"/>
  <c r="BP14" i="1"/>
  <c r="BQ19" i="1"/>
  <c r="BR24" i="1"/>
  <c r="BP30" i="1"/>
  <c r="BQ35" i="1"/>
  <c r="BP38" i="1"/>
  <c r="BR40" i="1"/>
  <c r="BQ43" i="1"/>
  <c r="AA18" i="1"/>
  <c r="AA26" i="1"/>
  <c r="AA34" i="1"/>
  <c r="AA220" i="1"/>
  <c r="BR3" i="1"/>
  <c r="BQ6" i="1"/>
  <c r="BP9" i="1"/>
  <c r="BR11" i="1"/>
  <c r="BP17" i="1"/>
  <c r="BR19" i="1"/>
  <c r="BQ22" i="1"/>
  <c r="BP25" i="1"/>
  <c r="BR27" i="1"/>
  <c r="BQ30" i="1"/>
  <c r="BP33" i="1"/>
  <c r="BR35" i="1"/>
  <c r="BQ38" i="1"/>
  <c r="BP41" i="1"/>
  <c r="BR43" i="1"/>
  <c r="Z19" i="1"/>
  <c r="Z23" i="1"/>
  <c r="Z27" i="1"/>
  <c r="Z31" i="1"/>
  <c r="BP4" i="1"/>
  <c r="BR6" i="1"/>
  <c r="BQ9" i="1"/>
  <c r="BP12" i="1"/>
  <c r="BR14" i="1"/>
  <c r="BQ17" i="1"/>
  <c r="BP20" i="1"/>
  <c r="BR22" i="1"/>
  <c r="BQ25" i="1"/>
  <c r="BP28" i="1"/>
  <c r="BR30" i="1"/>
  <c r="BQ33" i="1"/>
  <c r="BP36" i="1"/>
  <c r="BR38" i="1"/>
  <c r="BQ41" i="1"/>
  <c r="BP44" i="1"/>
  <c r="BT5" i="1"/>
  <c r="BT13" i="1"/>
  <c r="AA19" i="1"/>
  <c r="AA23" i="1"/>
  <c r="AA27" i="1"/>
  <c r="AA31" i="1"/>
  <c r="BT19" i="1"/>
  <c r="Z54" i="1"/>
  <c r="Z58" i="1"/>
  <c r="Z62" i="1"/>
  <c r="Z66" i="1"/>
  <c r="AA89" i="1"/>
  <c r="AA132" i="1"/>
  <c r="AA136" i="1"/>
  <c r="AA140" i="1"/>
  <c r="AA144" i="1"/>
  <c r="Z167" i="1"/>
  <c r="Z171" i="1"/>
  <c r="Z175" i="1"/>
  <c r="Z179" i="1"/>
  <c r="AA213" i="1"/>
  <c r="AA217" i="1"/>
  <c r="AA221" i="1"/>
  <c r="BP3" i="1"/>
  <c r="BR13" i="1"/>
  <c r="BQ24" i="1"/>
  <c r="BP35" i="1"/>
  <c r="BQ40" i="1"/>
  <c r="BP6" i="1"/>
  <c r="BQ11" i="1"/>
  <c r="BR16" i="1"/>
  <c r="BP22" i="1"/>
  <c r="BQ27" i="1"/>
  <c r="BR32" i="1"/>
  <c r="AA22" i="1"/>
  <c r="AA30" i="1"/>
  <c r="Z166" i="1"/>
  <c r="AA161" i="1" s="1"/>
  <c r="Z174" i="1"/>
  <c r="Z178" i="1"/>
  <c r="AA216" i="1"/>
  <c r="BQ4" i="1"/>
  <c r="BP7" i="1"/>
  <c r="BR9" i="1"/>
  <c r="BQ12" i="1"/>
  <c r="BP15" i="1"/>
  <c r="BR17" i="1"/>
  <c r="BQ20" i="1"/>
  <c r="BP23" i="1"/>
  <c r="BR25" i="1"/>
  <c r="BQ28" i="1"/>
  <c r="BP31" i="1"/>
  <c r="BR33" i="1"/>
  <c r="BQ36" i="1"/>
  <c r="BP39" i="1"/>
  <c r="BR41" i="1"/>
  <c r="BQ44" i="1"/>
  <c r="Z20" i="1"/>
  <c r="Z24" i="1"/>
  <c r="Z28" i="1"/>
  <c r="Z32" i="1"/>
  <c r="AA54" i="1"/>
  <c r="AA58" i="1"/>
  <c r="AA62" i="1"/>
  <c r="Z133" i="1"/>
  <c r="Z137" i="1"/>
  <c r="Z141" i="1"/>
  <c r="AA167" i="1"/>
  <c r="AA171" i="1"/>
  <c r="AA175" i="1"/>
  <c r="AA179" i="1"/>
  <c r="Z214" i="1"/>
  <c r="BP11" i="1"/>
  <c r="BR21" i="1"/>
  <c r="BQ32" i="1"/>
  <c r="Y241" i="1" l="1" a="1"/>
  <c r="Y242" i="1" s="1"/>
  <c r="O240" i="1"/>
  <c r="N240" i="1"/>
  <c r="M240" i="1"/>
  <c r="L240" i="1"/>
  <c r="O239" i="1"/>
  <c r="N239" i="1"/>
  <c r="M239" i="1"/>
  <c r="L239" i="1"/>
  <c r="O238" i="1"/>
  <c r="N238" i="1"/>
  <c r="M238" i="1"/>
  <c r="L238" i="1"/>
  <c r="AA237" i="1"/>
  <c r="O237" i="1"/>
  <c r="N237" i="1"/>
  <c r="M237" i="1"/>
  <c r="L237" i="1"/>
  <c r="O236" i="1"/>
  <c r="N236" i="1"/>
  <c r="M236" i="1"/>
  <c r="L236" i="1"/>
  <c r="Z235" i="1"/>
  <c r="O235" i="1"/>
  <c r="N235" i="1"/>
  <c r="M235" i="1"/>
  <c r="L235" i="1"/>
  <c r="O234" i="1"/>
  <c r="N234" i="1"/>
  <c r="M234" i="1"/>
  <c r="L234" i="1"/>
  <c r="O233" i="1"/>
  <c r="N233" i="1"/>
  <c r="M233" i="1"/>
  <c r="L233" i="1"/>
  <c r="O232" i="1"/>
  <c r="N232" i="1"/>
  <c r="M232" i="1"/>
  <c r="L232" i="1"/>
  <c r="Z231" i="1"/>
  <c r="O231" i="1"/>
  <c r="N231" i="1"/>
  <c r="M231" i="1"/>
  <c r="L231" i="1"/>
  <c r="O230" i="1"/>
  <c r="N230" i="1"/>
  <c r="M230" i="1"/>
  <c r="L230" i="1"/>
  <c r="O229" i="1"/>
  <c r="N229" i="1"/>
  <c r="M229" i="1"/>
  <c r="L229" i="1"/>
  <c r="O228" i="1"/>
  <c r="N228" i="1"/>
  <c r="M228" i="1"/>
  <c r="L228" i="1"/>
  <c r="O227" i="1"/>
  <c r="N227" i="1"/>
  <c r="M227" i="1"/>
  <c r="L227" i="1"/>
  <c r="O226" i="1"/>
  <c r="N226" i="1"/>
  <c r="M226" i="1"/>
  <c r="L226" i="1"/>
  <c r="O225" i="1"/>
  <c r="N225" i="1"/>
  <c r="M225" i="1"/>
  <c r="L225" i="1"/>
  <c r="O224" i="1"/>
  <c r="N224" i="1"/>
  <c r="M224" i="1"/>
  <c r="L224" i="1"/>
  <c r="O223" i="1"/>
  <c r="N223" i="1"/>
  <c r="M223" i="1"/>
  <c r="L223" i="1"/>
  <c r="O222" i="1"/>
  <c r="N222" i="1"/>
  <c r="M222" i="1"/>
  <c r="L222" i="1"/>
  <c r="O221" i="1"/>
  <c r="N221" i="1"/>
  <c r="M221" i="1"/>
  <c r="L221" i="1"/>
  <c r="O220" i="1"/>
  <c r="N220" i="1"/>
  <c r="M220" i="1"/>
  <c r="L220" i="1"/>
  <c r="O219" i="1"/>
  <c r="N219" i="1"/>
  <c r="M219" i="1"/>
  <c r="L219" i="1"/>
  <c r="O218" i="1"/>
  <c r="N218" i="1"/>
  <c r="M218" i="1"/>
  <c r="L218" i="1"/>
  <c r="O217" i="1"/>
  <c r="N217" i="1"/>
  <c r="M217" i="1"/>
  <c r="L217" i="1"/>
  <c r="O216" i="1"/>
  <c r="N216" i="1"/>
  <c r="M216" i="1"/>
  <c r="L216" i="1"/>
  <c r="O215" i="1"/>
  <c r="N215" i="1"/>
  <c r="M215" i="1"/>
  <c r="L215" i="1"/>
  <c r="Y220" i="1"/>
  <c r="Y219" i="1"/>
  <c r="Y217" i="1"/>
  <c r="Y216" i="1"/>
  <c r="Y215" i="1"/>
  <c r="Y214" i="1" a="1"/>
  <c r="Y214" i="1" s="1"/>
  <c r="O214" i="1"/>
  <c r="N214" i="1"/>
  <c r="M214" i="1"/>
  <c r="L214" i="1"/>
  <c r="O213" i="1"/>
  <c r="N213" i="1"/>
  <c r="M213" i="1"/>
  <c r="L213" i="1"/>
  <c r="O212" i="1"/>
  <c r="N212" i="1"/>
  <c r="M212" i="1"/>
  <c r="L212" i="1"/>
  <c r="O211" i="1"/>
  <c r="N211" i="1"/>
  <c r="M211" i="1"/>
  <c r="L211" i="1"/>
  <c r="AA210" i="1"/>
  <c r="Z210" i="1"/>
  <c r="O210" i="1"/>
  <c r="N210" i="1"/>
  <c r="M210" i="1"/>
  <c r="L210" i="1"/>
  <c r="O209" i="1"/>
  <c r="N209" i="1"/>
  <c r="M209" i="1"/>
  <c r="L209" i="1"/>
  <c r="O208" i="1"/>
  <c r="N208" i="1"/>
  <c r="M208" i="1"/>
  <c r="L208" i="1"/>
  <c r="O207" i="1"/>
  <c r="N207" i="1"/>
  <c r="M207" i="1"/>
  <c r="L207" i="1"/>
  <c r="O206" i="1"/>
  <c r="N206" i="1"/>
  <c r="M206" i="1"/>
  <c r="L206" i="1"/>
  <c r="O205" i="1"/>
  <c r="N205" i="1"/>
  <c r="M205" i="1"/>
  <c r="L205" i="1"/>
  <c r="Z204" i="1"/>
  <c r="O204" i="1"/>
  <c r="N204" i="1"/>
  <c r="M204" i="1"/>
  <c r="L204" i="1"/>
  <c r="O203" i="1"/>
  <c r="N203" i="1"/>
  <c r="M203" i="1"/>
  <c r="L203" i="1"/>
  <c r="O202" i="1"/>
  <c r="N202" i="1"/>
  <c r="M202" i="1"/>
  <c r="L202" i="1"/>
  <c r="O201" i="1"/>
  <c r="N201" i="1"/>
  <c r="M201" i="1"/>
  <c r="L201" i="1"/>
  <c r="O200" i="1"/>
  <c r="N200" i="1"/>
  <c r="M200" i="1"/>
  <c r="L200" i="1"/>
  <c r="O199" i="1"/>
  <c r="N199" i="1"/>
  <c r="M199" i="1"/>
  <c r="L199" i="1"/>
  <c r="Z208" i="1" s="1"/>
  <c r="AZ4" i="1" s="1"/>
  <c r="Y181" i="1"/>
  <c r="Y178" i="1"/>
  <c r="Y177" i="1"/>
  <c r="Y175" i="1"/>
  <c r="Y173" i="1"/>
  <c r="Y170" i="1"/>
  <c r="Y169" i="1"/>
  <c r="Y167" i="1"/>
  <c r="Y167" i="1" a="1"/>
  <c r="Y174" i="1" s="1"/>
  <c r="AA163" i="1"/>
  <c r="Z163" i="1"/>
  <c r="Z162" i="1" s="1"/>
  <c r="Z161" i="1"/>
  <c r="Z157" i="1"/>
  <c r="Y132" i="1" a="1"/>
  <c r="AA128" i="1"/>
  <c r="Z126" i="1"/>
  <c r="Z122" i="1"/>
  <c r="Y111" i="1" a="1"/>
  <c r="AA107" i="1"/>
  <c r="Z105" i="1"/>
  <c r="Z101" i="1"/>
  <c r="Y90" i="1"/>
  <c r="Y88" i="1" a="1"/>
  <c r="AA84" i="1"/>
  <c r="Z84" i="1"/>
  <c r="Z82" i="1"/>
  <c r="Z83" i="1" s="1"/>
  <c r="Z78" i="1"/>
  <c r="Y55" i="1" a="1"/>
  <c r="Y58" i="1" s="1"/>
  <c r="AA51" i="1"/>
  <c r="Z49" i="1"/>
  <c r="Z45" i="1"/>
  <c r="Z51" i="1" s="1"/>
  <c r="Y34" i="1"/>
  <c r="Y32" i="1"/>
  <c r="Y31" i="1"/>
  <c r="Y30" i="1"/>
  <c r="Y29" i="1"/>
  <c r="Y26" i="1"/>
  <c r="Y24" i="1"/>
  <c r="Y23" i="1"/>
  <c r="Y22" i="1"/>
  <c r="Y21" i="1"/>
  <c r="Y18" i="1"/>
  <c r="Y18" i="1" a="1"/>
  <c r="Y28" i="1" s="1"/>
  <c r="AA14" i="1"/>
  <c r="AI12" i="1" s="1"/>
  <c r="Z12" i="1"/>
  <c r="AJ10" i="1"/>
  <c r="AJ9" i="1"/>
  <c r="Z8" i="1"/>
  <c r="BD6" i="1"/>
  <c r="BA6" i="1"/>
  <c r="AZ6" i="1"/>
  <c r="AX6" i="1"/>
  <c r="AU6" i="1"/>
  <c r="AT6" i="1"/>
  <c r="AR6" i="1"/>
  <c r="AJ6" i="1"/>
  <c r="AT5" i="1"/>
  <c r="BC4" i="1"/>
  <c r="AW4" i="1"/>
  <c r="AT4" i="1"/>
  <c r="AQ4" i="1"/>
  <c r="CA17" i="1" l="1"/>
  <c r="CA23" i="1"/>
  <c r="CA18" i="1"/>
  <c r="CA24" i="1"/>
  <c r="CA11" i="1"/>
  <c r="CF9" i="1" s="1"/>
  <c r="Y140" i="1"/>
  <c r="Y132" i="1"/>
  <c r="Y144" i="1"/>
  <c r="Y136" i="1"/>
  <c r="Y139" i="1"/>
  <c r="Y138" i="1"/>
  <c r="Y146" i="1"/>
  <c r="Y135" i="1"/>
  <c r="Y134" i="1"/>
  <c r="Y133" i="1"/>
  <c r="Y145" i="1"/>
  <c r="Y143" i="1"/>
  <c r="Y137" i="1"/>
  <c r="Y142" i="1"/>
  <c r="Y141" i="1"/>
  <c r="Y60" i="1"/>
  <c r="Y64" i="1"/>
  <c r="Y56" i="1"/>
  <c r="Y67" i="1"/>
  <c r="Y57" i="1"/>
  <c r="Y66" i="1"/>
  <c r="Y55" i="1"/>
  <c r="Y63" i="1"/>
  <c r="Y59" i="1"/>
  <c r="Y61" i="1"/>
  <c r="Y65" i="1"/>
  <c r="Y62" i="1"/>
  <c r="Z50" i="1"/>
  <c r="AQ6" i="1"/>
  <c r="Z14" i="1"/>
  <c r="Y112" i="1"/>
  <c r="Y111" i="1"/>
  <c r="Z107" i="1"/>
  <c r="Z237" i="1"/>
  <c r="Y88" i="1"/>
  <c r="Y91" i="1"/>
  <c r="Y89" i="1"/>
  <c r="Y25" i="1"/>
  <c r="Y33" i="1"/>
  <c r="Z128" i="1"/>
  <c r="Z127" i="1" s="1"/>
  <c r="Z209" i="1"/>
  <c r="AZ5" i="1" s="1"/>
  <c r="Y19" i="1"/>
  <c r="Y27" i="1"/>
  <c r="Y20" i="1"/>
  <c r="Y168" i="1"/>
  <c r="Y176" i="1"/>
  <c r="Y218" i="1"/>
  <c r="Y171" i="1"/>
  <c r="Y179" i="1"/>
  <c r="Y221" i="1"/>
  <c r="Y241" i="1"/>
  <c r="Y172" i="1"/>
  <c r="Y180" i="1"/>
  <c r="AE66" i="1" l="1"/>
  <c r="AB66" i="1"/>
  <c r="AC66" i="1" s="1"/>
  <c r="AD66" i="1"/>
  <c r="Z236" i="1"/>
  <c r="BC5" i="1" s="1"/>
  <c r="BC6" i="1"/>
  <c r="AE171" i="1"/>
  <c r="AD171" i="1"/>
  <c r="AB171" i="1"/>
  <c r="AC171" i="1" s="1"/>
  <c r="AB55" i="1"/>
  <c r="AC55" i="1" s="1"/>
  <c r="AD55" i="1"/>
  <c r="AE55" i="1"/>
  <c r="AB133" i="1"/>
  <c r="AC133" i="1" s="1"/>
  <c r="AD133" i="1"/>
  <c r="AE133" i="1"/>
  <c r="AD17" i="1"/>
  <c r="AE17" i="1"/>
  <c r="AB17" i="1"/>
  <c r="AE242" i="1"/>
  <c r="AD242" i="1"/>
  <c r="AB242" i="1"/>
  <c r="AC242" i="1" s="1"/>
  <c r="AE220" i="1"/>
  <c r="AD220" i="1"/>
  <c r="AB220" i="1"/>
  <c r="AC220" i="1" s="1"/>
  <c r="AD181" i="1"/>
  <c r="AB181" i="1"/>
  <c r="AC181" i="1" s="1"/>
  <c r="AE181" i="1"/>
  <c r="AE179" i="1"/>
  <c r="AD179" i="1"/>
  <c r="AB179" i="1"/>
  <c r="AC179" i="1" s="1"/>
  <c r="AE180" i="1"/>
  <c r="AD180" i="1"/>
  <c r="AB180" i="1"/>
  <c r="AC180" i="1" s="1"/>
  <c r="AB63" i="1"/>
  <c r="AC63" i="1" s="1"/>
  <c r="AD63" i="1"/>
  <c r="AE63" i="1"/>
  <c r="AB111" i="1"/>
  <c r="AD111" i="1"/>
  <c r="AE134" i="1"/>
  <c r="AD134" i="1"/>
  <c r="AB134" i="1"/>
  <c r="AC134" i="1" s="1"/>
  <c r="AE132" i="1"/>
  <c r="AD132" i="1"/>
  <c r="AB132" i="1"/>
  <c r="AC132" i="1" s="1"/>
  <c r="AB25" i="1"/>
  <c r="AC25" i="1" s="1"/>
  <c r="AE25" i="1"/>
  <c r="AD25" i="1"/>
  <c r="AE87" i="1"/>
  <c r="AB87" i="1"/>
  <c r="AC87" i="1" s="1"/>
  <c r="AD87" i="1"/>
  <c r="AE169" i="1"/>
  <c r="AD169" i="1"/>
  <c r="AB169" i="1"/>
  <c r="AC169" i="1" s="1"/>
  <c r="AE168" i="1"/>
  <c r="AD168" i="1"/>
  <c r="AB168" i="1"/>
  <c r="AC168" i="1" s="1"/>
  <c r="AD144" i="1"/>
  <c r="AE144" i="1"/>
  <c r="AB144" i="1"/>
  <c r="AC144" i="1" s="1"/>
  <c r="AD139" i="1"/>
  <c r="AE139" i="1"/>
  <c r="AB139" i="1"/>
  <c r="AC139" i="1" s="1"/>
  <c r="AJ12" i="1"/>
  <c r="Z13" i="1"/>
  <c r="AB216" i="1"/>
  <c r="AC216" i="1" s="1"/>
  <c r="AE216" i="1"/>
  <c r="AD216" i="1"/>
  <c r="AE91" i="1"/>
  <c r="AD91" i="1"/>
  <c r="AB91" i="1"/>
  <c r="AC91" i="1" s="1"/>
  <c r="AE177" i="1"/>
  <c r="AD177" i="1"/>
  <c r="AB177" i="1"/>
  <c r="AC177" i="1" s="1"/>
  <c r="AB175" i="1"/>
  <c r="AC175" i="1" s="1"/>
  <c r="AE175" i="1"/>
  <c r="AD175" i="1"/>
  <c r="AE176" i="1"/>
  <c r="AD176" i="1"/>
  <c r="AB176" i="1"/>
  <c r="AC176" i="1" s="1"/>
  <c r="AD58" i="1"/>
  <c r="AE58" i="1"/>
  <c r="AB58" i="1"/>
  <c r="AC58" i="1" s="1"/>
  <c r="AE64" i="1"/>
  <c r="AB64" i="1"/>
  <c r="AC64" i="1" s="1"/>
  <c r="AD64" i="1"/>
  <c r="AB59" i="1"/>
  <c r="AC59" i="1" s="1"/>
  <c r="AE59" i="1"/>
  <c r="AD59" i="1"/>
  <c r="AE141" i="1"/>
  <c r="AB141" i="1"/>
  <c r="AC141" i="1" s="1"/>
  <c r="AD141" i="1"/>
  <c r="AE142" i="1"/>
  <c r="AD142" i="1"/>
  <c r="AB142" i="1"/>
  <c r="AC142" i="1" s="1"/>
  <c r="CF18" i="1"/>
  <c r="AB18" i="1"/>
  <c r="AC18" i="1" s="1"/>
  <c r="AD18" i="1"/>
  <c r="AE18" i="1"/>
  <c r="AB21" i="1"/>
  <c r="AC21" i="1" s="1"/>
  <c r="AE21" i="1"/>
  <c r="AD21" i="1"/>
  <c r="AW6" i="1"/>
  <c r="Z106" i="1"/>
  <c r="AW5" i="1" s="1"/>
  <c r="AD214" i="1"/>
  <c r="AB214" i="1"/>
  <c r="AC214" i="1" s="1"/>
  <c r="AE214" i="1"/>
  <c r="AE166" i="1"/>
  <c r="AD166" i="1"/>
  <c r="AB166" i="1"/>
  <c r="AC166" i="1" s="1"/>
  <c r="AE60" i="1"/>
  <c r="AD60" i="1"/>
  <c r="AB60" i="1"/>
  <c r="AC60" i="1" s="1"/>
  <c r="AB67" i="1"/>
  <c r="AC67" i="1" s="1"/>
  <c r="AE67" i="1"/>
  <c r="AD67" i="1"/>
  <c r="AD112" i="1"/>
  <c r="AB112" i="1"/>
  <c r="AC112" i="1" s="1"/>
  <c r="AE112" i="1"/>
  <c r="AE138" i="1"/>
  <c r="AD138" i="1"/>
  <c r="AB138" i="1"/>
  <c r="AC138" i="1" s="1"/>
  <c r="AD143" i="1"/>
  <c r="AE143" i="1"/>
  <c r="AB143" i="1"/>
  <c r="AC143" i="1" s="1"/>
  <c r="AB137" i="1"/>
  <c r="AC137" i="1" s="1"/>
  <c r="AD137" i="1"/>
  <c r="AE137" i="1"/>
  <c r="BW21" i="1" a="1"/>
  <c r="BW21" i="1" s="1"/>
  <c r="BU20" i="1" a="1"/>
  <c r="BU20" i="1" s="1"/>
  <c r="BU19" i="1" a="1"/>
  <c r="BU19" i="1" s="1"/>
  <c r="BX20" i="1" a="1"/>
  <c r="BX20" i="1" s="1"/>
  <c r="BX19" i="1" a="1"/>
  <c r="BX19" i="1" s="1"/>
  <c r="BV19" i="1" a="1"/>
  <c r="BV19" i="1" s="1"/>
  <c r="BX21" i="1" a="1"/>
  <c r="BX21" i="1" s="1"/>
  <c r="BW20" i="1" a="1"/>
  <c r="BW20" i="1" s="1"/>
  <c r="BV21" i="1" a="1"/>
  <c r="BV21" i="1" s="1"/>
  <c r="BU21" i="1" a="1"/>
  <c r="BU21" i="1" s="1"/>
  <c r="BV20" i="1" a="1"/>
  <c r="BV20" i="1" s="1"/>
  <c r="BW19" i="1" a="1"/>
  <c r="BW19" i="1" s="1"/>
  <c r="BX22" i="1"/>
  <c r="CC12" i="1" s="1"/>
  <c r="CA19" i="1"/>
  <c r="CA25" i="1"/>
  <c r="AD19" i="1"/>
  <c r="AE19" i="1"/>
  <c r="AB19" i="1"/>
  <c r="AC19" i="1" s="1"/>
  <c r="AB29" i="1"/>
  <c r="AC29" i="1" s="1"/>
  <c r="AE29" i="1"/>
  <c r="AD29" i="1"/>
  <c r="AB215" i="1"/>
  <c r="AC215" i="1" s="1"/>
  <c r="AE215" i="1"/>
  <c r="AD215" i="1"/>
  <c r="AE174" i="1"/>
  <c r="AD174" i="1"/>
  <c r="AB174" i="1"/>
  <c r="AC174" i="1" s="1"/>
  <c r="AE219" i="1"/>
  <c r="AD219" i="1"/>
  <c r="AB219" i="1"/>
  <c r="AC219" i="1" s="1"/>
  <c r="AD173" i="1"/>
  <c r="AB173" i="1"/>
  <c r="AC173" i="1" s="1"/>
  <c r="AE173" i="1"/>
  <c r="AE172" i="1"/>
  <c r="AD172" i="1"/>
  <c r="AB172" i="1"/>
  <c r="AC172" i="1" s="1"/>
  <c r="AD136" i="1"/>
  <c r="AE136" i="1"/>
  <c r="AB136" i="1"/>
  <c r="AC136" i="1" s="1"/>
  <c r="AB23" i="1"/>
  <c r="AC23" i="1" s="1"/>
  <c r="AE23" i="1"/>
  <c r="AD23" i="1"/>
  <c r="AD145" i="1"/>
  <c r="AB145" i="1"/>
  <c r="AC145" i="1" s="1"/>
  <c r="AE145" i="1"/>
  <c r="AB33" i="1"/>
  <c r="AC33" i="1" s="1"/>
  <c r="AD33" i="1"/>
  <c r="AE33" i="1"/>
  <c r="AE213" i="1"/>
  <c r="AD213" i="1"/>
  <c r="AB213" i="1"/>
  <c r="AC213" i="1" s="1"/>
  <c r="AE89" i="1"/>
  <c r="AD89" i="1"/>
  <c r="AB89" i="1"/>
  <c r="AC89" i="1" s="1"/>
  <c r="AB240" i="1"/>
  <c r="AC240" i="1" s="1"/>
  <c r="AE240" i="1"/>
  <c r="AD240" i="1"/>
  <c r="AE62" i="1"/>
  <c r="AB62" i="1"/>
  <c r="AC62" i="1" s="1"/>
  <c r="AD62" i="1"/>
  <c r="AD61" i="1"/>
  <c r="AB61" i="1"/>
  <c r="AC61" i="1" s="1"/>
  <c r="AE61" i="1"/>
  <c r="CF17" i="1"/>
  <c r="AE34" i="1"/>
  <c r="AD34" i="1"/>
  <c r="AB34" i="1"/>
  <c r="AC34" i="1" s="1"/>
  <c r="AD24" i="1"/>
  <c r="AB24" i="1"/>
  <c r="AC24" i="1" s="1"/>
  <c r="AE24" i="1"/>
  <c r="AE221" i="1"/>
  <c r="AD221" i="1"/>
  <c r="AB221" i="1"/>
  <c r="AC221" i="1" s="1"/>
  <c r="AB241" i="1"/>
  <c r="AC241" i="1" s="1"/>
  <c r="AE241" i="1"/>
  <c r="AD241" i="1"/>
  <c r="AB167" i="1"/>
  <c r="AC167" i="1" s="1"/>
  <c r="AD167" i="1"/>
  <c r="AE167" i="1"/>
  <c r="AD131" i="1"/>
  <c r="AB131" i="1"/>
  <c r="AC131" i="1" s="1"/>
  <c r="AE131" i="1"/>
  <c r="BW22" i="1" a="1"/>
  <c r="BW22" i="1" s="1"/>
  <c r="BU22" i="1" a="1"/>
  <c r="BU22" i="1" s="1"/>
  <c r="BV22" i="1" a="1"/>
  <c r="BV22" i="1" s="1"/>
  <c r="AD31" i="1"/>
  <c r="AB31" i="1"/>
  <c r="AC31" i="1" s="1"/>
  <c r="AE31" i="1"/>
  <c r="AJ8" i="1"/>
  <c r="AJ11" i="1" s="1"/>
  <c r="AQ5" i="1"/>
  <c r="AE218" i="1"/>
  <c r="AD218" i="1"/>
  <c r="AB218" i="1"/>
  <c r="AC218" i="1" s="1"/>
  <c r="AB88" i="1"/>
  <c r="AC88" i="1" s="1"/>
  <c r="AE88" i="1"/>
  <c r="AD88" i="1"/>
  <c r="AB170" i="1"/>
  <c r="AC170" i="1" s="1"/>
  <c r="AE170" i="1"/>
  <c r="AD170" i="1"/>
  <c r="AB178" i="1"/>
  <c r="AC178" i="1" s="1"/>
  <c r="AE178" i="1"/>
  <c r="AD178" i="1"/>
  <c r="AD54" i="1"/>
  <c r="AE54" i="1"/>
  <c r="AB54" i="1"/>
  <c r="AC54" i="1" s="1"/>
  <c r="AD57" i="1"/>
  <c r="AB57" i="1"/>
  <c r="AC57" i="1" s="1"/>
  <c r="AE57" i="1"/>
  <c r="AD110" i="1"/>
  <c r="AE110" i="1"/>
  <c r="AB110" i="1"/>
  <c r="AC110" i="1" s="1"/>
  <c r="AD135" i="1"/>
  <c r="AE135" i="1"/>
  <c r="AB135" i="1"/>
  <c r="AC135" i="1" s="1"/>
  <c r="AE26" i="1"/>
  <c r="AB26" i="1"/>
  <c r="AC26" i="1" s="1"/>
  <c r="AD26" i="1"/>
  <c r="AD27" i="1"/>
  <c r="AB27" i="1"/>
  <c r="AC27" i="1" s="1"/>
  <c r="AE27" i="1"/>
  <c r="AE20" i="1"/>
  <c r="AD20" i="1"/>
  <c r="AB20" i="1"/>
  <c r="AC20" i="1" s="1"/>
  <c r="AE217" i="1"/>
  <c r="AD217" i="1"/>
  <c r="AB217" i="1"/>
  <c r="AC217" i="1" s="1"/>
  <c r="AD90" i="1"/>
  <c r="AB90" i="1"/>
  <c r="AC90" i="1" s="1"/>
  <c r="AE90" i="1"/>
  <c r="AE56" i="1"/>
  <c r="AD56" i="1"/>
  <c r="AB56" i="1"/>
  <c r="AC56" i="1" s="1"/>
  <c r="AD65" i="1"/>
  <c r="AE65" i="1"/>
  <c r="AB65" i="1"/>
  <c r="AC65" i="1" s="1"/>
  <c r="AB140" i="1"/>
  <c r="AC140" i="1" s="1"/>
  <c r="AE140" i="1"/>
  <c r="AD140" i="1"/>
  <c r="AE146" i="1"/>
  <c r="AD146" i="1"/>
  <c r="AB146" i="1"/>
  <c r="AC146" i="1" s="1"/>
  <c r="CF10" i="1"/>
  <c r="AE30" i="1"/>
  <c r="AD30" i="1"/>
  <c r="AB30" i="1"/>
  <c r="AC30" i="1" s="1"/>
  <c r="AE22" i="1"/>
  <c r="AD22" i="1"/>
  <c r="AB22" i="1"/>
  <c r="AC22" i="1" s="1"/>
  <c r="AD28" i="1"/>
  <c r="AB28" i="1"/>
  <c r="AC28" i="1" s="1"/>
  <c r="AE28" i="1"/>
  <c r="AE32" i="1"/>
  <c r="AD32" i="1"/>
  <c r="AB32" i="1"/>
  <c r="AC32" i="1" s="1"/>
  <c r="Z75" i="1" l="1"/>
  <c r="AB82" i="1"/>
  <c r="AU4" i="1"/>
  <c r="AA83" i="1"/>
  <c r="AB49" i="1"/>
  <c r="Z42" i="1"/>
  <c r="AA50" i="1"/>
  <c r="AR4" i="1"/>
  <c r="Z98" i="1"/>
  <c r="AB105" i="1"/>
  <c r="AI6" i="1"/>
  <c r="BG6" i="1" s="1"/>
  <c r="AA106" i="1"/>
  <c r="AX4" i="1"/>
  <c r="AB208" i="1"/>
  <c r="BA4" i="1"/>
  <c r="Z201" i="1"/>
  <c r="AI10" i="1"/>
  <c r="BG10" i="1" s="1"/>
  <c r="AA209" i="1"/>
  <c r="AB126" i="1"/>
  <c r="AA127" i="1"/>
  <c r="Z119" i="1"/>
  <c r="Z5" i="1"/>
  <c r="AA13" i="1"/>
  <c r="AB12" i="1"/>
  <c r="Z228" i="1"/>
  <c r="AB235" i="1"/>
  <c r="AI9" i="1"/>
  <c r="BG9" i="1" s="1"/>
  <c r="BD4" i="1"/>
  <c r="AA236" i="1"/>
  <c r="AA162" i="1"/>
  <c r="AB161" i="1"/>
  <c r="Z154" i="1"/>
  <c r="BW13" i="1" a="1"/>
  <c r="BW13" i="1" s="1"/>
  <c r="BV13" i="1" a="1"/>
  <c r="BV13" i="1" s="1"/>
  <c r="BU13" i="1" a="1"/>
  <c r="BU13" i="1" s="1"/>
  <c r="BV14" i="1" a="1"/>
  <c r="BV14" i="1" s="1"/>
  <c r="BU14" i="1" a="1"/>
  <c r="BU14" i="1" s="1"/>
  <c r="BX14" i="1" s="1" a="1"/>
  <c r="BX14" i="1" s="1"/>
  <c r="BW14" i="1" a="1"/>
  <c r="BW14" i="1" s="1"/>
  <c r="AC17" i="1"/>
  <c r="BV5" i="1" a="1"/>
  <c r="BV5" i="1" s="1"/>
  <c r="BV8" i="1" s="1" a="1"/>
  <c r="BW5" i="1" a="1"/>
  <c r="BW5" i="1" s="1"/>
  <c r="BU5" i="1" a="1"/>
  <c r="BU5" i="1" s="1"/>
  <c r="AJ5" i="1"/>
  <c r="AJ7" i="1" s="1"/>
  <c r="AK12" i="1"/>
  <c r="BV6" i="1" a="1"/>
  <c r="BV6" i="1" s="1"/>
  <c r="BU6" i="1" a="1"/>
  <c r="BU6" i="1" s="1"/>
  <c r="BW6" i="1" a="1"/>
  <c r="BW6" i="1" s="1"/>
  <c r="BU7" i="1" a="1"/>
  <c r="BU7" i="1" s="1"/>
  <c r="BX7" i="1" s="1" a="1"/>
  <c r="BW7" i="1" a="1"/>
  <c r="BW7" i="1" s="1"/>
  <c r="BV7" i="1" a="1"/>
  <c r="BV7" i="1" s="1"/>
  <c r="AC111" i="1"/>
  <c r="CF24" i="1"/>
  <c r="CF23" i="1"/>
  <c r="AE111" i="1"/>
  <c r="BV12" i="1" a="1"/>
  <c r="BV12" i="1" s="1"/>
  <c r="BV15" i="1" s="1" a="1"/>
  <c r="BV15" i="1" s="1"/>
  <c r="BU12" i="1" a="1"/>
  <c r="BU12" i="1" s="1"/>
  <c r="BW12" i="1" a="1"/>
  <c r="BW12" i="1" s="1"/>
  <c r="BX7" i="1" l="1"/>
  <c r="BV8" i="1"/>
  <c r="BX6" i="1" a="1"/>
  <c r="BX6" i="1" s="1"/>
  <c r="Z153" i="1"/>
  <c r="Z155" i="1"/>
  <c r="Z202" i="1"/>
  <c r="Z200" i="1"/>
  <c r="AB13" i="1"/>
  <c r="Z7" i="1" s="1"/>
  <c r="AC6" i="1"/>
  <c r="AC4" i="1"/>
  <c r="AC5" i="1" s="1"/>
  <c r="AR5" i="1"/>
  <c r="AB50" i="1"/>
  <c r="Z44" i="1" s="1"/>
  <c r="AI8" i="1"/>
  <c r="BG8" i="1" s="1"/>
  <c r="AC43" i="1"/>
  <c r="AC41" i="1"/>
  <c r="AC42" i="1" s="1"/>
  <c r="AB162" i="1"/>
  <c r="Z156" i="1" s="1"/>
  <c r="AC153" i="1"/>
  <c r="AC154" i="1" s="1"/>
  <c r="AC155" i="1"/>
  <c r="Z4" i="1"/>
  <c r="Z6" i="1"/>
  <c r="Z41" i="1"/>
  <c r="Z43" i="1"/>
  <c r="AC202" i="1"/>
  <c r="AB209" i="1"/>
  <c r="Z203" i="1" s="1"/>
  <c r="AC200" i="1"/>
  <c r="AC201" i="1" s="1"/>
  <c r="BA5" i="1"/>
  <c r="AB236" i="1"/>
  <c r="Z230" i="1" s="1"/>
  <c r="BD5" i="1"/>
  <c r="AC227" i="1"/>
  <c r="AC228" i="1" s="1"/>
  <c r="AC229" i="1"/>
  <c r="Z118" i="1"/>
  <c r="Z120" i="1"/>
  <c r="AC49" i="1"/>
  <c r="AD49" i="1" s="1"/>
  <c r="AE49" i="1" s="1"/>
  <c r="BW15" i="1" a="1"/>
  <c r="BW15" i="1" s="1"/>
  <c r="BX5" i="1" a="1"/>
  <c r="BX5" i="1" s="1"/>
  <c r="BX8" i="1" s="1" a="1"/>
  <c r="BX8" i="1" s="1"/>
  <c r="CB12" i="1" s="1"/>
  <c r="BU8" i="1" a="1"/>
  <c r="BU8" i="1" s="1"/>
  <c r="CB5" i="1" s="1"/>
  <c r="BU3" i="1"/>
  <c r="AB127" i="1"/>
  <c r="Z121" i="1" s="1"/>
  <c r="AC120" i="1"/>
  <c r="AC118" i="1"/>
  <c r="AC119" i="1" s="1"/>
  <c r="AB106" i="1"/>
  <c r="Z100" i="1" s="1"/>
  <c r="AX5" i="1"/>
  <c r="AC99" i="1"/>
  <c r="AC97" i="1"/>
  <c r="AC98" i="1" s="1"/>
  <c r="AC76" i="1"/>
  <c r="AB83" i="1"/>
  <c r="Z77" i="1" s="1"/>
  <c r="AC74" i="1"/>
  <c r="AC75" i="1" s="1"/>
  <c r="AU5" i="1"/>
  <c r="BU15" i="1" a="1"/>
  <c r="BU15" i="1" s="1"/>
  <c r="BX12" i="1" a="1"/>
  <c r="BX12" i="1" s="1"/>
  <c r="BW8" i="1" a="1"/>
  <c r="BW8" i="1" s="1"/>
  <c r="BX13" i="1" a="1"/>
  <c r="BX13" i="1" s="1"/>
  <c r="AK9" i="1"/>
  <c r="BI9" i="1" s="1"/>
  <c r="AC126" i="1"/>
  <c r="AD126" i="1" s="1"/>
  <c r="AE126" i="1" s="1"/>
  <c r="AK6" i="1"/>
  <c r="BI6" i="1" s="1"/>
  <c r="Z229" i="1"/>
  <c r="Z227" i="1"/>
  <c r="AK10" i="1"/>
  <c r="BI10" i="1" s="1"/>
  <c r="Z99" i="1"/>
  <c r="Z97" i="1"/>
  <c r="Z76" i="1"/>
  <c r="Z74" i="1"/>
  <c r="AC161" i="1" l="1"/>
  <c r="AD161" i="1" s="1"/>
  <c r="AE161" i="1" s="1"/>
  <c r="CB7" i="1"/>
  <c r="AC235" i="1"/>
  <c r="AD235" i="1" s="1"/>
  <c r="AE235" i="1" s="1"/>
  <c r="CB8" i="1"/>
  <c r="CA12" i="1"/>
  <c r="CA5" i="1" s="1"/>
  <c r="CA7" i="1" s="1"/>
  <c r="CB6" i="1"/>
  <c r="BX15" i="1" a="1"/>
  <c r="BX15" i="1" s="1"/>
  <c r="AC82" i="1"/>
  <c r="AD82" i="1" s="1"/>
  <c r="AE82" i="1" s="1"/>
  <c r="CB9" i="1"/>
  <c r="AC105" i="1"/>
  <c r="AD105" i="1" s="1"/>
  <c r="AE105" i="1" s="1"/>
  <c r="AC208" i="1"/>
  <c r="AD208" i="1" s="1"/>
  <c r="AE208" i="1" s="1"/>
  <c r="AI11" i="1"/>
  <c r="BG11" i="1" s="1"/>
  <c r="AI5" i="1"/>
  <c r="AC12" i="1"/>
  <c r="AD12" i="1" s="1"/>
  <c r="AE12" i="1" s="1"/>
  <c r="BL10" i="1" l="1"/>
  <c r="BL9" i="1"/>
  <c r="AI7" i="1"/>
  <c r="BG7" i="1" s="1"/>
  <c r="BL6" i="1" s="1"/>
  <c r="BG5" i="1"/>
  <c r="CB17" i="1"/>
  <c r="CC17" i="1" s="1"/>
  <c r="CB23" i="1"/>
  <c r="CC23" i="1" s="1"/>
  <c r="CC9" i="1"/>
  <c r="CB10" i="1"/>
  <c r="CC6" i="1"/>
  <c r="AN6" i="1"/>
  <c r="CC7" i="1"/>
  <c r="CF6" i="1"/>
  <c r="AK11" i="1"/>
  <c r="BI11" i="1" s="1"/>
  <c r="AN10" i="1"/>
  <c r="AN9" i="1"/>
  <c r="CB11" i="1"/>
  <c r="CD6" i="1" l="1"/>
  <c r="CE6" i="1" s="1"/>
  <c r="AK7" i="1"/>
  <c r="CD9" i="1"/>
  <c r="AL9" i="1"/>
  <c r="AL10" i="1"/>
  <c r="CB19" i="1"/>
  <c r="CB25" i="1"/>
  <c r="CC11" i="1"/>
  <c r="CB24" i="1"/>
  <c r="CC24" i="1" s="1"/>
  <c r="CB18" i="1"/>
  <c r="CC18" i="1" s="1"/>
  <c r="CC10" i="1"/>
  <c r="CD10" i="1" s="1"/>
  <c r="AM9" i="1" l="1"/>
  <c r="BK9" i="1" s="1"/>
  <c r="BJ9" i="1"/>
  <c r="AL6" i="1"/>
  <c r="BI7" i="1"/>
  <c r="AM10" i="1"/>
  <c r="BK10" i="1" s="1"/>
  <c r="BJ10" i="1"/>
  <c r="CC25" i="1"/>
  <c r="CD23" i="1" s="1"/>
  <c r="CC19" i="1"/>
  <c r="CD17" i="1" s="1"/>
  <c r="AM6" i="1" l="1"/>
  <c r="BK6" i="1" s="1"/>
  <c r="BJ6" i="1"/>
  <c r="CD18" i="1"/>
  <c r="CD24" i="1"/>
</calcChain>
</file>

<file path=xl/sharedStrings.xml><?xml version="1.0" encoding="utf-8"?>
<sst xmlns="http://schemas.openxmlformats.org/spreadsheetml/2006/main" count="369" uniqueCount="94">
  <si>
    <t>Repeated Measures ANOVA using Regression</t>
  </si>
  <si>
    <t>Regression Analysis (S,D,A)</t>
  </si>
  <si>
    <t>Two Factor Anova with Repeated Measures</t>
  </si>
  <si>
    <t>Input data in stacked format</t>
  </si>
  <si>
    <t>Descriptive Statistics</t>
  </si>
  <si>
    <t>subjects</t>
  </si>
  <si>
    <t>days</t>
  </si>
  <si>
    <t>age</t>
  </si>
  <si>
    <t>S</t>
  </si>
  <si>
    <t>D, A</t>
  </si>
  <si>
    <t>A</t>
  </si>
  <si>
    <t>D, A, DA</t>
  </si>
  <si>
    <t>D</t>
  </si>
  <si>
    <t>Age</t>
  </si>
  <si>
    <t>Day 1</t>
  </si>
  <si>
    <t>Day 2</t>
  </si>
  <si>
    <t>Day 3</t>
  </si>
  <si>
    <t>mid</t>
  </si>
  <si>
    <t>old</t>
  </si>
  <si>
    <t>yield</t>
  </si>
  <si>
    <t>OVERALL FIT</t>
  </si>
  <si>
    <t>ANOVA</t>
  </si>
  <si>
    <t>Alpha</t>
  </si>
  <si>
    <t>df</t>
  </si>
  <si>
    <t>SS</t>
  </si>
  <si>
    <t>COUNT</t>
  </si>
  <si>
    <t>Young</t>
  </si>
  <si>
    <t>Multiple R</t>
  </si>
  <si>
    <t>AIC</t>
  </si>
  <si>
    <t>MS</t>
  </si>
  <si>
    <t>F</t>
  </si>
  <si>
    <t>P value</t>
  </si>
  <si>
    <t>P Eta-sq</t>
  </si>
  <si>
    <t>Regression</t>
  </si>
  <si>
    <t>R Square</t>
  </si>
  <si>
    <t>AICc</t>
  </si>
  <si>
    <t>Between Subjects</t>
  </si>
  <si>
    <t>Residual</t>
  </si>
  <si>
    <t>Adjusted R Square</t>
  </si>
  <si>
    <t>SBC</t>
  </si>
  <si>
    <t>- Rows</t>
  </si>
  <si>
    <t>Total</t>
  </si>
  <si>
    <t>Standard Error</t>
  </si>
  <si>
    <t>- Error</t>
  </si>
  <si>
    <t>Observations</t>
  </si>
  <si>
    <t>Within Subjects</t>
  </si>
  <si>
    <t>Middle</t>
  </si>
  <si>
    <t>- Columns</t>
  </si>
  <si>
    <t>- Interaction</t>
  </si>
  <si>
    <t>MEAN</t>
  </si>
  <si>
    <t>p-value</t>
  </si>
  <si>
    <t>sig</t>
  </si>
  <si>
    <t>Old</t>
  </si>
  <si>
    <t>Greenhouse and Geisser</t>
  </si>
  <si>
    <t>coeff</t>
  </si>
  <si>
    <t>std err</t>
  </si>
  <si>
    <t>t stat</t>
  </si>
  <si>
    <t>lower</t>
  </si>
  <si>
    <t>upper</t>
  </si>
  <si>
    <t>vif</t>
  </si>
  <si>
    <t>Sources</t>
  </si>
  <si>
    <t xml:space="preserve"> P Eta-sq</t>
  </si>
  <si>
    <t>Intercept</t>
  </si>
  <si>
    <t>VARIANCE</t>
  </si>
  <si>
    <t>Columns</t>
  </si>
  <si>
    <t>Interaction</t>
  </si>
  <si>
    <t>Error</t>
  </si>
  <si>
    <t>Huyhn and Feldt</t>
  </si>
  <si>
    <t>GG epsilon</t>
  </si>
  <si>
    <t>HF epsilon</t>
  </si>
  <si>
    <t>Regression Analysis (S)</t>
  </si>
  <si>
    <t>Regression Analysis(D,A)</t>
  </si>
  <si>
    <t>Regression Analysis (A)</t>
  </si>
  <si>
    <t>Regression Analysis (S,D)</t>
  </si>
  <si>
    <t>Regression Analysis (S,A)</t>
  </si>
  <si>
    <t>Regression Analysis (A,D,DA)</t>
  </si>
  <si>
    <t>mid2</t>
  </si>
  <si>
    <t>old2</t>
  </si>
  <si>
    <t>mid3</t>
  </si>
  <si>
    <t>old3</t>
  </si>
  <si>
    <t>Regression Analysis (D)</t>
  </si>
  <si>
    <t>Real Statistics Using Excel</t>
  </si>
  <si>
    <t>Updated</t>
  </si>
  <si>
    <t>Copyright © 2013 - 2023 Charles Zaiontz</t>
  </si>
  <si>
    <t>Mixed Repeated Measures ANOVA using Regression</t>
  </si>
  <si>
    <t>SS Formulas</t>
  </si>
  <si>
    <t>=AR4</t>
  </si>
  <si>
    <t>=AX4</t>
  </si>
  <si>
    <t>=BG5-BG6</t>
  </si>
  <si>
    <t>=BG12-BG5</t>
  </si>
  <si>
    <t>=BD4</t>
  </si>
  <si>
    <t>=BA4-AU4</t>
  </si>
  <si>
    <t>=BG8-BG9-BG10</t>
  </si>
  <si>
    <t>=AR6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</si>
</sst>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0" xfId="0" applyFill="1" applyBorder="1"/>
    <xf numFmtId="0" fontId="0" fillId="2" borderId="2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0" fontId="0" fillId="0" borderId="7" xfId="0" applyBorder="1"/>
    <xf numFmtId="0" fontId="0" fillId="0" borderId="11" xfId="0" applyBorder="1"/>
    <xf numFmtId="0" fontId="0" fillId="0" borderId="22" xfId="0" applyBorder="1"/>
    <xf numFmtId="0" fontId="0" fillId="2" borderId="1" xfId="0" applyFill="1" applyBorder="1"/>
    <xf numFmtId="0" fontId="0" fillId="0" borderId="5" xfId="0" applyBorder="1"/>
    <xf numFmtId="0" fontId="0" fillId="2" borderId="1" xfId="0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10" xfId="0" applyBorder="1"/>
    <xf numFmtId="0" fontId="0" fillId="0" borderId="21" xfId="0" applyBorder="1"/>
    <xf numFmtId="15" fontId="0" fillId="0" borderId="0" xfId="0" applyNumberFormat="1"/>
    <xf numFmtId="0" fontId="3" fillId="0" borderId="0" xfId="0" applyFont="1"/>
    <xf numFmtId="0" fontId="0" fillId="0" borderId="0" xfId="0" quotePrefix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C93E-6C2A-4347-9CD8-97D53FDFE6C1}"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81</v>
      </c>
    </row>
    <row r="2" spans="1:2" x14ac:dyDescent="0.35">
      <c r="A2" t="s">
        <v>84</v>
      </c>
    </row>
    <row r="4" spans="1:2" x14ac:dyDescent="0.35">
      <c r="A4" t="s">
        <v>82</v>
      </c>
      <c r="B4" s="53">
        <v>45001</v>
      </c>
    </row>
    <row r="6" spans="1:2" x14ac:dyDescent="0.35">
      <c r="A6" s="54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370D-C2FB-445A-8ABD-84157E33D532}">
  <dimension ref="A1:CF242"/>
  <sheetViews>
    <sheetView workbookViewId="0"/>
  </sheetViews>
  <sheetFormatPr defaultRowHeight="14.5" x14ac:dyDescent="0.35"/>
  <cols>
    <col min="6" max="23" width="5.1796875" customWidth="1"/>
    <col min="25" max="25" width="17.26953125" customWidth="1"/>
    <col min="34" max="34" width="17.81640625" customWidth="1"/>
    <col min="42" max="42" width="10.26953125" style="2" customWidth="1"/>
    <col min="43" max="43" width="4.6328125" customWidth="1"/>
    <col min="45" max="45" width="3.6328125" customWidth="1"/>
    <col min="46" max="46" width="4.6328125" customWidth="1"/>
    <col min="48" max="48" width="3.6328125" customWidth="1"/>
    <col min="49" max="49" width="4.6328125" customWidth="1"/>
    <col min="51" max="51" width="3.6328125" customWidth="1"/>
    <col min="52" max="52" width="4.6328125" customWidth="1"/>
    <col min="54" max="54" width="3.6328125" customWidth="1"/>
    <col min="55" max="55" width="4.6328125" customWidth="1"/>
    <col min="58" max="58" width="17.81640625" customWidth="1"/>
    <col min="65" max="65" width="3.90625" customWidth="1"/>
    <col min="66" max="66" width="14" customWidth="1"/>
  </cols>
  <sheetData>
    <row r="1" spans="1:84" x14ac:dyDescent="0.35">
      <c r="A1" s="1" t="s">
        <v>0</v>
      </c>
      <c r="Y1" t="s">
        <v>1</v>
      </c>
      <c r="AH1" t="s">
        <v>2</v>
      </c>
      <c r="BF1" t="s">
        <v>2</v>
      </c>
      <c r="BP1" t="s">
        <v>3</v>
      </c>
      <c r="BT1" t="s">
        <v>4</v>
      </c>
      <c r="BZ1" t="s">
        <v>2</v>
      </c>
    </row>
    <row r="2" spans="1:84" x14ac:dyDescent="0.35">
      <c r="F2" s="3" t="s">
        <v>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6</v>
      </c>
      <c r="T2" s="3"/>
      <c r="U2" s="3" t="s">
        <v>7</v>
      </c>
      <c r="V2" s="3"/>
      <c r="AQ2" s="4" t="s">
        <v>8</v>
      </c>
      <c r="AR2" s="4"/>
      <c r="AT2" s="4" t="s">
        <v>9</v>
      </c>
      <c r="AU2" s="4"/>
      <c r="AW2" s="4" t="s">
        <v>10</v>
      </c>
      <c r="AX2" s="4"/>
      <c r="AZ2" s="4" t="s">
        <v>11</v>
      </c>
      <c r="BA2" s="4"/>
      <c r="BC2" s="4" t="s">
        <v>12</v>
      </c>
      <c r="BD2" s="4"/>
    </row>
    <row r="3" spans="1:84" ht="15" thickBot="1" x14ac:dyDescent="0.4">
      <c r="A3" s="5" t="s">
        <v>13</v>
      </c>
      <c r="B3" s="6" t="s">
        <v>14</v>
      </c>
      <c r="C3" s="6" t="s">
        <v>15</v>
      </c>
      <c r="D3" s="6" t="s">
        <v>16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7">
        <v>9</v>
      </c>
      <c r="N3" s="7">
        <v>10</v>
      </c>
      <c r="O3" s="7">
        <v>11</v>
      </c>
      <c r="P3" s="7">
        <v>12</v>
      </c>
      <c r="Q3" s="7">
        <v>13</v>
      </c>
      <c r="R3" s="7">
        <v>14</v>
      </c>
      <c r="S3" s="7">
        <v>2</v>
      </c>
      <c r="T3" s="7">
        <v>3</v>
      </c>
      <c r="U3" s="7" t="s">
        <v>17</v>
      </c>
      <c r="V3" s="7" t="s">
        <v>18</v>
      </c>
      <c r="W3" t="s">
        <v>19</v>
      </c>
      <c r="Y3" s="8" t="s">
        <v>20</v>
      </c>
      <c r="Z3" s="8"/>
      <c r="AB3" s="8"/>
      <c r="AC3" s="8"/>
      <c r="AH3" t="s">
        <v>21</v>
      </c>
      <c r="AL3" s="7" t="s">
        <v>22</v>
      </c>
      <c r="AM3" s="7">
        <v>0.05</v>
      </c>
      <c r="AQ3" s="9" t="s">
        <v>23</v>
      </c>
      <c r="AR3" s="9" t="s">
        <v>24</v>
      </c>
      <c r="AT3" s="9" t="s">
        <v>23</v>
      </c>
      <c r="AU3" s="9" t="s">
        <v>24</v>
      </c>
      <c r="AW3" s="9" t="s">
        <v>23</v>
      </c>
      <c r="AX3" s="9" t="s">
        <v>24</v>
      </c>
      <c r="AZ3" s="9" t="s">
        <v>23</v>
      </c>
      <c r="BA3" s="9" t="s">
        <v>24</v>
      </c>
      <c r="BC3" s="9" t="s">
        <v>23</v>
      </c>
      <c r="BD3" s="9" t="s">
        <v>24</v>
      </c>
      <c r="BF3" t="s">
        <v>21</v>
      </c>
      <c r="BJ3" s="7" t="s">
        <v>22</v>
      </c>
      <c r="BK3" s="7">
        <v>0.05</v>
      </c>
      <c r="BP3" t="e">
        <f t="array" aca="1" ref="BP3:BR44" ca="1">Anova2Std(A3:D17)</f>
        <v>#NAME?</v>
      </c>
      <c r="BQ3" t="e">
        <f ca="1"/>
        <v>#NAME?</v>
      </c>
      <c r="BR3" t="e">
        <f ca="1"/>
        <v>#NAME?</v>
      </c>
      <c r="BT3" t="s">
        <v>25</v>
      </c>
      <c r="BU3" t="str">
        <f ca="1">IF(COUNTIF(BU5:BW7,BU5)=COUNT(BU5:BW7),"balanced","unbalanced")</f>
        <v>balanced</v>
      </c>
      <c r="BZ3" t="s">
        <v>21</v>
      </c>
      <c r="CD3" s="7" t="s">
        <v>22</v>
      </c>
      <c r="CE3" s="7">
        <v>0.05</v>
      </c>
    </row>
    <row r="4" spans="1:84" ht="15" thickTop="1" x14ac:dyDescent="0.35">
      <c r="A4" s="10" t="s">
        <v>26</v>
      </c>
      <c r="B4" s="11">
        <v>250</v>
      </c>
      <c r="C4" s="12">
        <v>278</v>
      </c>
      <c r="D4" s="13">
        <v>442</v>
      </c>
      <c r="F4" s="14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4">
        <v>0</v>
      </c>
      <c r="T4" s="16">
        <v>0</v>
      </c>
      <c r="U4" s="14">
        <v>0</v>
      </c>
      <c r="V4" s="16">
        <v>0</v>
      </c>
      <c r="W4" s="17">
        <v>250</v>
      </c>
      <c r="Y4" t="s">
        <v>27</v>
      </c>
      <c r="Z4" t="e">
        <f ca="1">SQRT(Z5)</f>
        <v>#NAME?</v>
      </c>
      <c r="AB4" t="s">
        <v>28</v>
      </c>
      <c r="AC4" t="e">
        <f ca="1">Z8*LN(AA13/Z8)+2*(Z12+1)</f>
        <v>#NAME?</v>
      </c>
      <c r="AH4" s="18"/>
      <c r="AI4" s="18" t="s">
        <v>24</v>
      </c>
      <c r="AJ4" s="18" t="s">
        <v>23</v>
      </c>
      <c r="AK4" s="18" t="s">
        <v>29</v>
      </c>
      <c r="AL4" s="18" t="s">
        <v>30</v>
      </c>
      <c r="AM4" s="18" t="s">
        <v>31</v>
      </c>
      <c r="AN4" s="18" t="s">
        <v>32</v>
      </c>
      <c r="AP4" s="2" t="s">
        <v>33</v>
      </c>
      <c r="AQ4">
        <f>Z49</f>
        <v>13</v>
      </c>
      <c r="AR4" t="e">
        <f ca="1">AA49</f>
        <v>#NAME?</v>
      </c>
      <c r="AT4">
        <f>Z82</f>
        <v>4</v>
      </c>
      <c r="AU4" t="e">
        <f ca="1">AA82</f>
        <v>#NAME?</v>
      </c>
      <c r="AW4">
        <f>Z105</f>
        <v>2</v>
      </c>
      <c r="AX4" t="e">
        <f ca="1">AA105</f>
        <v>#NAME?</v>
      </c>
      <c r="AZ4">
        <f>Z208</f>
        <v>8</v>
      </c>
      <c r="BA4" t="e">
        <f ca="1">AA208</f>
        <v>#NAME?</v>
      </c>
      <c r="BC4">
        <f>Z235</f>
        <v>2</v>
      </c>
      <c r="BD4" t="e">
        <f ca="1">AA235</f>
        <v>#NAME?</v>
      </c>
      <c r="BF4" s="18"/>
      <c r="BG4" s="18" t="s">
        <v>24</v>
      </c>
      <c r="BH4" s="18" t="s">
        <v>23</v>
      </c>
      <c r="BI4" s="18" t="s">
        <v>29</v>
      </c>
      <c r="BJ4" s="18" t="s">
        <v>30</v>
      </c>
      <c r="BK4" s="18" t="s">
        <v>31</v>
      </c>
      <c r="BL4" s="18" t="s">
        <v>32</v>
      </c>
      <c r="BN4" s="18" t="s">
        <v>85</v>
      </c>
      <c r="BP4" t="e">
        <f ca="1"/>
        <v>#NAME?</v>
      </c>
      <c r="BQ4" t="e">
        <f ca="1"/>
        <v>#NAME?</v>
      </c>
      <c r="BR4" t="e">
        <f ca="1"/>
        <v>#NAME?</v>
      </c>
      <c r="BU4" t="e">
        <f t="array" aca="1" ref="BU4:BW4" ca="1">TRANSPOSE(SortUnique(BQ3:BQ44))</f>
        <v>#NAME?</v>
      </c>
      <c r="BV4" t="e">
        <f ca="1"/>
        <v>#NAME?</v>
      </c>
      <c r="BW4" t="e">
        <f ca="1"/>
        <v>#NAME?</v>
      </c>
      <c r="BZ4" s="18"/>
      <c r="CA4" s="18" t="s">
        <v>24</v>
      </c>
      <c r="CB4" s="18" t="s">
        <v>23</v>
      </c>
      <c r="CC4" s="18" t="s">
        <v>29</v>
      </c>
      <c r="CD4" s="18" t="s">
        <v>30</v>
      </c>
      <c r="CE4" s="18" t="s">
        <v>31</v>
      </c>
      <c r="CF4" s="18" t="s">
        <v>32</v>
      </c>
    </row>
    <row r="5" spans="1:84" x14ac:dyDescent="0.35">
      <c r="A5" s="19"/>
      <c r="B5" s="20">
        <v>65</v>
      </c>
      <c r="C5" s="21">
        <v>207</v>
      </c>
      <c r="D5" s="22">
        <v>341</v>
      </c>
      <c r="F5" s="23">
        <v>1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3">
        <v>0</v>
      </c>
      <c r="T5" s="25">
        <v>0</v>
      </c>
      <c r="U5" s="23">
        <v>0</v>
      </c>
      <c r="V5" s="25">
        <v>0</v>
      </c>
      <c r="W5" s="26">
        <v>65</v>
      </c>
      <c r="Y5" t="s">
        <v>34</v>
      </c>
      <c r="Z5" t="e">
        <f ca="1">AA12/AA14</f>
        <v>#NAME?</v>
      </c>
      <c r="AB5" t="s">
        <v>35</v>
      </c>
      <c r="AC5" t="e">
        <f ca="1">AC4+2*(Z12+2)*(Z12+3)/(Z8-Z12-3)</f>
        <v>#NAME?</v>
      </c>
      <c r="AH5" t="s">
        <v>36</v>
      </c>
      <c r="AI5" t="e">
        <f ca="1">AI12-AI8</f>
        <v>#NAME?</v>
      </c>
      <c r="AJ5">
        <f>AJ12-AJ8</f>
        <v>13</v>
      </c>
      <c r="AP5" s="2" t="s">
        <v>37</v>
      </c>
      <c r="AQ5">
        <f t="shared" ref="AQ5:AR6" si="0">Z50</f>
        <v>28</v>
      </c>
      <c r="AR5" t="e">
        <f t="shared" ca="1" si="0"/>
        <v>#NAME?</v>
      </c>
      <c r="AT5">
        <f t="shared" ref="AT5:AU6" si="1">Z83</f>
        <v>37</v>
      </c>
      <c r="AU5" t="e">
        <f t="shared" ca="1" si="1"/>
        <v>#NAME?</v>
      </c>
      <c r="AW5">
        <f t="shared" ref="AW5:AX6" si="2">Z106</f>
        <v>39</v>
      </c>
      <c r="AX5" t="e">
        <f t="shared" ca="1" si="2"/>
        <v>#NAME?</v>
      </c>
      <c r="AZ5">
        <f t="shared" ref="AZ5:BA6" si="3">Z209</f>
        <v>33</v>
      </c>
      <c r="BA5" t="e">
        <f t="shared" ca="1" si="3"/>
        <v>#NAME?</v>
      </c>
      <c r="BC5">
        <f t="shared" ref="BC5:BD6" si="4">Z236</f>
        <v>39</v>
      </c>
      <c r="BD5" t="e">
        <f t="shared" ca="1" si="4"/>
        <v>#NAME?</v>
      </c>
      <c r="BF5" t="s">
        <v>36</v>
      </c>
      <c r="BG5" t="e">
        <f ca="1">AI5</f>
        <v>#NAME?</v>
      </c>
      <c r="BH5">
        <f t="shared" ref="BH5:BK12" si="5">AJ5</f>
        <v>13</v>
      </c>
      <c r="BN5" s="55" t="s">
        <v>86</v>
      </c>
      <c r="BP5" t="e">
        <f ca="1"/>
        <v>#NAME?</v>
      </c>
      <c r="BQ5" t="e">
        <f ca="1"/>
        <v>#NAME?</v>
      </c>
      <c r="BR5" t="e">
        <f ca="1"/>
        <v>#NAME?</v>
      </c>
      <c r="BT5" t="e">
        <f t="array" aca="1" ref="BT5:BT7" ca="1">SortUnique(BP3:BP44)</f>
        <v>#NAME?</v>
      </c>
      <c r="BU5" s="27">
        <f t="array" ref="BU5" ca="1">COUNTIFS($BP$3:$BP$44,$BT5,$BQ$3:$BQ$44,BU$4)</f>
        <v>42</v>
      </c>
      <c r="BV5" s="28">
        <f t="array" ref="BV5" ca="1">COUNTIFS($BP$3:$BP$44,$BT5,$BQ$3:$BQ$44,BV$4)</f>
        <v>42</v>
      </c>
      <c r="BW5" s="29">
        <f t="array" ref="BW5" ca="1">COUNTIFS($BP$3:$BP$44,$BT5,$BQ$3:$BQ$44,BW$4)</f>
        <v>42</v>
      </c>
      <c r="BX5">
        <f t="array" ref="BX5" ca="1">SUM(BU5:BW5)</f>
        <v>126</v>
      </c>
      <c r="BZ5" t="s">
        <v>36</v>
      </c>
      <c r="CA5" t="e">
        <f ca="1">CA12-CA8</f>
        <v>#NAME?</v>
      </c>
      <c r="CB5">
        <f ca="1">BU8-1</f>
        <v>125</v>
      </c>
    </row>
    <row r="6" spans="1:84" x14ac:dyDescent="0.35">
      <c r="A6" s="19"/>
      <c r="B6" s="20">
        <v>251</v>
      </c>
      <c r="C6" s="21">
        <v>261</v>
      </c>
      <c r="D6" s="22">
        <v>384</v>
      </c>
      <c r="F6" s="23">
        <v>0</v>
      </c>
      <c r="G6" s="24">
        <v>1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3">
        <v>0</v>
      </c>
      <c r="T6" s="25">
        <v>0</v>
      </c>
      <c r="U6" s="23">
        <v>0</v>
      </c>
      <c r="V6" s="25">
        <v>0</v>
      </c>
      <c r="W6" s="26">
        <v>251</v>
      </c>
      <c r="Y6" t="s">
        <v>38</v>
      </c>
      <c r="Z6" t="e">
        <f ca="1">1-(1-Z5)*(Z8-1)/(Z8-Z12-1)</f>
        <v>#NAME?</v>
      </c>
      <c r="AB6" s="30" t="s">
        <v>39</v>
      </c>
      <c r="AC6" s="30" t="e">
        <f ca="1">Z8*LN(AA13/Z8)+(Z12+1)*LN(Z8)</f>
        <v>#NAME?</v>
      </c>
      <c r="AH6" t="s">
        <v>40</v>
      </c>
      <c r="AI6" t="e">
        <f ca="1">AA105</f>
        <v>#NAME?</v>
      </c>
      <c r="AJ6">
        <f>Z105</f>
        <v>2</v>
      </c>
      <c r="AK6" t="e">
        <f ca="1">AI6/AJ6</f>
        <v>#NAME?</v>
      </c>
      <c r="AL6" t="e">
        <f ca="1">AK6/AK7</f>
        <v>#NAME?</v>
      </c>
      <c r="AM6" t="e">
        <f ca="1">FDIST(AL6,AJ6,AJ7)</f>
        <v>#NAME?</v>
      </c>
      <c r="AN6" t="e">
        <f ca="1">AI6/(AI6+AI7)</f>
        <v>#NAME?</v>
      </c>
      <c r="AP6" s="2" t="s">
        <v>41</v>
      </c>
      <c r="AQ6" s="30">
        <f t="shared" si="0"/>
        <v>41</v>
      </c>
      <c r="AR6" s="30">
        <f t="shared" si="0"/>
        <v>765790.4761904761</v>
      </c>
      <c r="AT6" s="30">
        <f t="shared" si="1"/>
        <v>41</v>
      </c>
      <c r="AU6" s="30">
        <f t="shared" si="1"/>
        <v>765790.4761904761</v>
      </c>
      <c r="AW6" s="30">
        <f t="shared" si="2"/>
        <v>41</v>
      </c>
      <c r="AX6" s="30">
        <f t="shared" si="2"/>
        <v>765790.4761904761</v>
      </c>
      <c r="AZ6" s="30">
        <f t="shared" si="3"/>
        <v>41</v>
      </c>
      <c r="BA6" s="30">
        <f t="shared" si="3"/>
        <v>765790.4761904761</v>
      </c>
      <c r="BC6" s="30">
        <f t="shared" si="4"/>
        <v>41</v>
      </c>
      <c r="BD6" s="30">
        <f t="shared" si="4"/>
        <v>765790.4761904761</v>
      </c>
      <c r="BF6" t="s">
        <v>40</v>
      </c>
      <c r="BG6" t="e">
        <f t="shared" ref="BG6:BG12" ca="1" si="6">AI6</f>
        <v>#NAME?</v>
      </c>
      <c r="BH6">
        <f t="shared" si="5"/>
        <v>2</v>
      </c>
      <c r="BI6" t="e">
        <f t="shared" ca="1" si="5"/>
        <v>#NAME?</v>
      </c>
      <c r="BJ6" t="e">
        <f t="shared" ca="1" si="5"/>
        <v>#NAME?</v>
      </c>
      <c r="BK6" t="e">
        <f t="shared" ca="1" si="5"/>
        <v>#NAME?</v>
      </c>
      <c r="BL6" t="e">
        <f ca="1">BG6/(BG6+BG7)</f>
        <v>#NAME?</v>
      </c>
      <c r="BN6" s="55" t="s">
        <v>87</v>
      </c>
      <c r="BP6" t="e">
        <f ca="1"/>
        <v>#NAME?</v>
      </c>
      <c r="BQ6" t="e">
        <f ca="1"/>
        <v>#NAME?</v>
      </c>
      <c r="BR6" t="e">
        <f ca="1"/>
        <v>#NAME?</v>
      </c>
      <c r="BT6" t="e">
        <f ca="1"/>
        <v>#NAME?</v>
      </c>
      <c r="BU6" s="31">
        <f t="array" ref="BU6" ca="1">COUNTIFS($BP$3:$BP$44,$BT6,$BQ$3:$BQ$44,BU$4)</f>
        <v>42</v>
      </c>
      <c r="BV6">
        <f t="array" ref="BV6" ca="1">COUNTIFS($BP$3:$BP$44,$BT6,$BQ$3:$BQ$44,BV$4)</f>
        <v>42</v>
      </c>
      <c r="BW6" s="32">
        <f t="array" ref="BW6" ca="1">COUNTIFS($BP$3:$BP$44,$BT6,$BQ$3:$BQ$44,BW$4)</f>
        <v>42</v>
      </c>
      <c r="BX6">
        <f t="array" ref="BX6" ca="1">SUM(BU6:BW6)</f>
        <v>126</v>
      </c>
      <c r="BZ6" t="s">
        <v>40</v>
      </c>
      <c r="CA6" t="e">
        <f ca="1">SSRRow(A3:D17)</f>
        <v>#NAME?</v>
      </c>
      <c r="CB6">
        <f ca="1">COUNT(BX12:BX14)-1</f>
        <v>-1</v>
      </c>
      <c r="CC6" t="e">
        <f ca="1">CA6/CB6</f>
        <v>#NAME?</v>
      </c>
      <c r="CD6" t="e">
        <f ca="1">CC6/CC7</f>
        <v>#NAME?</v>
      </c>
      <c r="CE6" t="e">
        <f ca="1">_xlfn.F.DIST.RT(CD6,CB6,CB7)</f>
        <v>#NAME?</v>
      </c>
      <c r="CF6" t="e">
        <f ca="1">CA6/(CA6+CA7)</f>
        <v>#NAME?</v>
      </c>
    </row>
    <row r="7" spans="1:84" x14ac:dyDescent="0.35">
      <c r="A7" s="19"/>
      <c r="B7" s="20">
        <v>103</v>
      </c>
      <c r="C7" s="21">
        <v>286</v>
      </c>
      <c r="D7" s="22">
        <v>401</v>
      </c>
      <c r="F7" s="23">
        <v>0</v>
      </c>
      <c r="G7" s="24">
        <v>0</v>
      </c>
      <c r="H7" s="24">
        <v>1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3">
        <v>0</v>
      </c>
      <c r="T7" s="25">
        <v>0</v>
      </c>
      <c r="U7" s="23">
        <v>0</v>
      </c>
      <c r="V7" s="25">
        <v>0</v>
      </c>
      <c r="W7" s="26">
        <v>103</v>
      </c>
      <c r="Y7" t="s">
        <v>42</v>
      </c>
      <c r="Z7" t="e">
        <f ca="1">SQRT(AB13)</f>
        <v>#NAME?</v>
      </c>
      <c r="AH7" t="s">
        <v>43</v>
      </c>
      <c r="AI7" t="e">
        <f ca="1">AI5-AI6</f>
        <v>#NAME?</v>
      </c>
      <c r="AJ7">
        <f>AJ5-AJ6</f>
        <v>11</v>
      </c>
      <c r="AK7" t="e">
        <f ca="1">AI7/AJ7</f>
        <v>#NAME?</v>
      </c>
      <c r="BF7" t="s">
        <v>43</v>
      </c>
      <c r="BG7" t="e">
        <f t="shared" ca="1" si="6"/>
        <v>#NAME?</v>
      </c>
      <c r="BH7">
        <f t="shared" si="5"/>
        <v>11</v>
      </c>
      <c r="BI7" t="e">
        <f t="shared" ca="1" si="5"/>
        <v>#NAME?</v>
      </c>
      <c r="BN7" s="55" t="s">
        <v>88</v>
      </c>
      <c r="BP7" t="e">
        <f ca="1"/>
        <v>#NAME?</v>
      </c>
      <c r="BQ7" t="e">
        <f ca="1"/>
        <v>#NAME?</v>
      </c>
      <c r="BR7" t="e">
        <f ca="1"/>
        <v>#NAME?</v>
      </c>
      <c r="BT7" t="e">
        <f ca="1"/>
        <v>#NAME?</v>
      </c>
      <c r="BU7" s="33">
        <f t="array" ref="BU7" ca="1">COUNTIFS($BP$3:$BP$44,$BT7,$BQ$3:$BQ$44,BU$4)</f>
        <v>42</v>
      </c>
      <c r="BV7" s="34">
        <f t="array" ref="BV7" ca="1">COUNTIFS($BP$3:$BP$44,$BT7,$BQ$3:$BQ$44,BV$4)</f>
        <v>42</v>
      </c>
      <c r="BW7" s="35">
        <f t="array" ref="BW7" ca="1">COUNTIFS($BP$3:$BP$44,$BT7,$BQ$3:$BQ$44,BW$4)</f>
        <v>42</v>
      </c>
      <c r="BX7">
        <f t="array" ref="BX7" ca="1">SUM(BU7:BW7)</f>
        <v>126</v>
      </c>
      <c r="BZ7" t="s">
        <v>43</v>
      </c>
      <c r="CA7" t="e">
        <f ca="1">CA5-CA6</f>
        <v>#NAME?</v>
      </c>
      <c r="CB7">
        <f ca="1">CB5-CB6</f>
        <v>126</v>
      </c>
      <c r="CC7" t="e">
        <f ca="1">CA7/CB7</f>
        <v>#NAME?</v>
      </c>
    </row>
    <row r="8" spans="1:84" x14ac:dyDescent="0.35">
      <c r="A8" s="36"/>
      <c r="B8" s="37">
        <v>230</v>
      </c>
      <c r="C8" s="21">
        <v>306</v>
      </c>
      <c r="D8" s="38">
        <v>432</v>
      </c>
      <c r="F8" s="23">
        <v>0</v>
      </c>
      <c r="G8" s="24">
        <v>0</v>
      </c>
      <c r="H8" s="24">
        <v>0</v>
      </c>
      <c r="I8" s="24">
        <v>1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3">
        <v>0</v>
      </c>
      <c r="T8" s="25">
        <v>0</v>
      </c>
      <c r="U8" s="39">
        <v>0</v>
      </c>
      <c r="V8" s="40">
        <v>0</v>
      </c>
      <c r="W8" s="41">
        <v>230</v>
      </c>
      <c r="Y8" s="30" t="s">
        <v>44</v>
      </c>
      <c r="Z8" s="30">
        <f>COUNT(W4:W45)</f>
        <v>42</v>
      </c>
      <c r="AH8" t="s">
        <v>45</v>
      </c>
      <c r="AI8" t="e">
        <f ca="1">AA50</f>
        <v>#NAME?</v>
      </c>
      <c r="AJ8">
        <f>Z50</f>
        <v>28</v>
      </c>
      <c r="BF8" t="s">
        <v>45</v>
      </c>
      <c r="BG8" t="e">
        <f t="shared" ca="1" si="6"/>
        <v>#NAME?</v>
      </c>
      <c r="BH8">
        <f t="shared" si="5"/>
        <v>28</v>
      </c>
      <c r="BN8" s="55" t="s">
        <v>89</v>
      </c>
      <c r="BP8" t="e">
        <f ca="1"/>
        <v>#NAME?</v>
      </c>
      <c r="BQ8" t="e">
        <f ca="1"/>
        <v>#NAME?</v>
      </c>
      <c r="BR8" t="e">
        <f ca="1"/>
        <v>#NAME?</v>
      </c>
      <c r="BU8">
        <f t="array" ref="BU8" ca="1">SUM(BU5:BU7)</f>
        <v>126</v>
      </c>
      <c r="BV8">
        <f t="array" ref="BV8" ca="1">SUM(BV5:BV7)</f>
        <v>126</v>
      </c>
      <c r="BW8">
        <f t="array" ref="BW8" ca="1">SUM(BW5:BW7)</f>
        <v>126</v>
      </c>
      <c r="BX8">
        <f t="array" ref="BX8" ca="1">SUM(BX5:BX7)</f>
        <v>378</v>
      </c>
      <c r="BZ8" t="s">
        <v>45</v>
      </c>
      <c r="CA8" t="e">
        <f ca="1">SSRW(B4:D17)</f>
        <v>#NAME?</v>
      </c>
      <c r="CB8">
        <f ca="1">CB12-CB5</f>
        <v>252</v>
      </c>
    </row>
    <row r="9" spans="1:84" x14ac:dyDescent="0.35">
      <c r="A9" s="42" t="s">
        <v>46</v>
      </c>
      <c r="B9" s="11">
        <v>54</v>
      </c>
      <c r="C9" s="12">
        <v>172</v>
      </c>
      <c r="D9" s="13">
        <v>307</v>
      </c>
      <c r="F9" s="23">
        <v>0</v>
      </c>
      <c r="G9" s="24">
        <v>0</v>
      </c>
      <c r="H9" s="24">
        <v>0</v>
      </c>
      <c r="I9" s="24">
        <v>0</v>
      </c>
      <c r="J9" s="24">
        <v>1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3">
        <v>0</v>
      </c>
      <c r="T9" s="25">
        <v>0</v>
      </c>
      <c r="U9" s="14">
        <v>1</v>
      </c>
      <c r="V9" s="16">
        <v>0</v>
      </c>
      <c r="W9" s="17">
        <v>54</v>
      </c>
      <c r="AH9" t="s">
        <v>47</v>
      </c>
      <c r="AI9" t="e">
        <f ca="1">AA235</f>
        <v>#NAME?</v>
      </c>
      <c r="AJ9">
        <f>Z235</f>
        <v>2</v>
      </c>
      <c r="AK9" t="e">
        <f ca="1">AI9/AJ9</f>
        <v>#NAME?</v>
      </c>
      <c r="AL9" t="e">
        <f ca="1">AK9/AK11</f>
        <v>#NAME?</v>
      </c>
      <c r="AM9" t="e">
        <f ca="1">FDIST(AL9,AJ9,AJ11)</f>
        <v>#NAME?</v>
      </c>
      <c r="AN9" t="e">
        <f ca="1">AI9/(AI9+AI11)</f>
        <v>#NAME?</v>
      </c>
      <c r="BF9" t="s">
        <v>47</v>
      </c>
      <c r="BG9" t="e">
        <f t="shared" ca="1" si="6"/>
        <v>#NAME?</v>
      </c>
      <c r="BH9">
        <f t="shared" si="5"/>
        <v>2</v>
      </c>
      <c r="BI9" t="e">
        <f ca="1">AK9</f>
        <v>#NAME?</v>
      </c>
      <c r="BJ9" t="e">
        <f t="shared" ca="1" si="5"/>
        <v>#NAME?</v>
      </c>
      <c r="BK9" t="e">
        <f t="shared" ca="1" si="5"/>
        <v>#NAME?</v>
      </c>
      <c r="BL9" t="e">
        <f ca="1">BG9/(BG9+BG11)</f>
        <v>#NAME?</v>
      </c>
      <c r="BN9" s="55" t="s">
        <v>90</v>
      </c>
      <c r="BP9" t="e">
        <f ca="1"/>
        <v>#NAME?</v>
      </c>
      <c r="BQ9" t="e">
        <f ca="1"/>
        <v>#NAME?</v>
      </c>
      <c r="BR9" t="e">
        <f ca="1"/>
        <v>#NAME?</v>
      </c>
      <c r="BZ9" t="s">
        <v>47</v>
      </c>
      <c r="CA9" t="e">
        <f ca="1">SSBet(B4:D17)</f>
        <v>#NAME?</v>
      </c>
      <c r="CB9">
        <f ca="1">COUNT(BU15:BW15)-1</f>
        <v>-1</v>
      </c>
      <c r="CC9" t="e">
        <f ca="1">CA9/CB9</f>
        <v>#NAME?</v>
      </c>
      <c r="CD9" t="e">
        <f ca="1">CC9/CC11</f>
        <v>#NAME?</v>
      </c>
      <c r="CE9" t="e">
        <f ca="1">F_DIST_RT(CD9,CB9,CB11)</f>
        <v>#NAME?</v>
      </c>
      <c r="CF9" t="e">
        <f ca="1">CA9/(CA9+CA11)</f>
        <v>#NAME?</v>
      </c>
    </row>
    <row r="10" spans="1:84" ht="15" thickBot="1" x14ac:dyDescent="0.4">
      <c r="A10" s="43"/>
      <c r="B10" s="20">
        <v>20</v>
      </c>
      <c r="C10" s="21">
        <v>116</v>
      </c>
      <c r="D10" s="22">
        <v>425</v>
      </c>
      <c r="F10" s="23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3">
        <v>0</v>
      </c>
      <c r="T10" s="25">
        <v>0</v>
      </c>
      <c r="U10" s="23">
        <v>1</v>
      </c>
      <c r="V10" s="25">
        <v>0</v>
      </c>
      <c r="W10" s="26">
        <v>20</v>
      </c>
      <c r="Y10" t="s">
        <v>21</v>
      </c>
      <c r="AC10" s="7" t="s">
        <v>22</v>
      </c>
      <c r="AD10" s="7">
        <v>0.05</v>
      </c>
      <c r="AH10" t="s">
        <v>48</v>
      </c>
      <c r="AI10" t="e">
        <f ca="1">AA208-AA82</f>
        <v>#NAME?</v>
      </c>
      <c r="AJ10">
        <f>Z208-Z82</f>
        <v>4</v>
      </c>
      <c r="AK10" t="e">
        <f ca="1">AI10/AJ10</f>
        <v>#NAME?</v>
      </c>
      <c r="AL10" t="e">
        <f ca="1">AK10/AK11</f>
        <v>#NAME?</v>
      </c>
      <c r="AM10" t="e">
        <f ca="1">FDIST(AL10,AJ10,AJ11)</f>
        <v>#NAME?</v>
      </c>
      <c r="AN10" t="e">
        <f ca="1">AI10/(AI10+AI11)</f>
        <v>#NAME?</v>
      </c>
      <c r="BF10" t="s">
        <v>48</v>
      </c>
      <c r="BG10" t="e">
        <f t="shared" ca="1" si="6"/>
        <v>#NAME?</v>
      </c>
      <c r="BH10">
        <f t="shared" si="5"/>
        <v>4</v>
      </c>
      <c r="BI10" t="e">
        <f t="shared" ca="1" si="5"/>
        <v>#NAME?</v>
      </c>
      <c r="BJ10" t="e">
        <f t="shared" ca="1" si="5"/>
        <v>#NAME?</v>
      </c>
      <c r="BK10" t="e">
        <f t="shared" ca="1" si="5"/>
        <v>#NAME?</v>
      </c>
      <c r="BL10" t="e">
        <f ca="1">BG10/(BG10+BG11)</f>
        <v>#NAME?</v>
      </c>
      <c r="BN10" s="55" t="s">
        <v>91</v>
      </c>
      <c r="BP10" t="e">
        <f ca="1"/>
        <v>#NAME?</v>
      </c>
      <c r="BQ10" t="e">
        <f ca="1"/>
        <v>#NAME?</v>
      </c>
      <c r="BR10" t="e">
        <f ca="1"/>
        <v>#NAME?</v>
      </c>
      <c r="BT10" t="s">
        <v>49</v>
      </c>
      <c r="BZ10" t="s">
        <v>48</v>
      </c>
      <c r="CA10" t="e">
        <f ca="1">SSRInt(A3:D17)</f>
        <v>#NAME?</v>
      </c>
      <c r="CB10">
        <f ca="1">CB6*CB9</f>
        <v>1</v>
      </c>
      <c r="CC10" t="e">
        <f ca="1">CA10/CB10</f>
        <v>#NAME?</v>
      </c>
      <c r="CD10" t="e">
        <f ca="1">CC10/CC11</f>
        <v>#NAME?</v>
      </c>
      <c r="CE10" t="e">
        <f ca="1">F_DIST_RT(CD10,CB10,CB11)</f>
        <v>#NAME?</v>
      </c>
      <c r="CF10" t="e">
        <f ca="1">CA10/(CA10+CA11)</f>
        <v>#NAME?</v>
      </c>
    </row>
    <row r="11" spans="1:84" ht="15" thickTop="1" x14ac:dyDescent="0.35">
      <c r="A11" s="43"/>
      <c r="B11" s="20">
        <v>41</v>
      </c>
      <c r="C11" s="21">
        <v>168</v>
      </c>
      <c r="D11" s="22">
        <v>378</v>
      </c>
      <c r="F11" s="23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1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3">
        <v>0</v>
      </c>
      <c r="T11" s="25">
        <v>0</v>
      </c>
      <c r="U11" s="23">
        <v>1</v>
      </c>
      <c r="V11" s="25">
        <v>0</v>
      </c>
      <c r="W11" s="26">
        <v>41</v>
      </c>
      <c r="Y11" s="18"/>
      <c r="Z11" s="18" t="s">
        <v>23</v>
      </c>
      <c r="AA11" s="18" t="s">
        <v>24</v>
      </c>
      <c r="AB11" s="18" t="s">
        <v>29</v>
      </c>
      <c r="AC11" s="18" t="s">
        <v>30</v>
      </c>
      <c r="AD11" s="18" t="s">
        <v>50</v>
      </c>
      <c r="AE11" s="18" t="s">
        <v>51</v>
      </c>
      <c r="AH11" t="s">
        <v>43</v>
      </c>
      <c r="AI11" t="e">
        <f ca="1">AI8-AI9-AI10</f>
        <v>#NAME?</v>
      </c>
      <c r="AJ11">
        <f>AJ8-AJ9-AJ10</f>
        <v>22</v>
      </c>
      <c r="AK11" t="e">
        <f ca="1">AI11/AJ11</f>
        <v>#NAME?</v>
      </c>
      <c r="BF11" t="s">
        <v>43</v>
      </c>
      <c r="BG11" t="e">
        <f t="shared" ca="1" si="6"/>
        <v>#NAME?</v>
      </c>
      <c r="BH11">
        <f t="shared" si="5"/>
        <v>22</v>
      </c>
      <c r="BI11" t="e">
        <f t="shared" ca="1" si="5"/>
        <v>#NAME?</v>
      </c>
      <c r="BN11" s="55" t="s">
        <v>92</v>
      </c>
      <c r="BP11" t="e">
        <f ca="1"/>
        <v>#NAME?</v>
      </c>
      <c r="BQ11" t="e">
        <f ca="1"/>
        <v>#NAME?</v>
      </c>
      <c r="BR11" t="e">
        <f ca="1"/>
        <v>#NAME?</v>
      </c>
      <c r="BU11" t="e">
        <f t="array" aca="1" ref="BU11:BW11" ca="1">TRANSPOSE(SortUnique(BQ3:BQ44))</f>
        <v>#NAME?</v>
      </c>
      <c r="BV11" t="e">
        <f ca="1"/>
        <v>#NAME?</v>
      </c>
      <c r="BW11" t="e">
        <f ca="1"/>
        <v>#NAME?</v>
      </c>
      <c r="BZ11" t="s">
        <v>43</v>
      </c>
      <c r="CA11" t="e">
        <f ca="1">CA8-CA9-CA10</f>
        <v>#NAME?</v>
      </c>
      <c r="CB11">
        <f ca="1">CB8-CB9-CB10</f>
        <v>252</v>
      </c>
      <c r="CC11" t="e">
        <f ca="1">CA11/CB11</f>
        <v>#NAME?</v>
      </c>
    </row>
    <row r="12" spans="1:84" x14ac:dyDescent="0.35">
      <c r="A12" s="43"/>
      <c r="B12" s="20">
        <v>29</v>
      </c>
      <c r="C12" s="21">
        <v>81</v>
      </c>
      <c r="D12" s="22">
        <v>193</v>
      </c>
      <c r="F12" s="23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1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3">
        <v>0</v>
      </c>
      <c r="T12" s="25">
        <v>0</v>
      </c>
      <c r="U12" s="23">
        <v>1</v>
      </c>
      <c r="V12" s="25">
        <v>0</v>
      </c>
      <c r="W12" s="26">
        <v>29</v>
      </c>
      <c r="Y12" t="s">
        <v>33</v>
      </c>
      <c r="Z12">
        <f>COUNT(F4:V4)</f>
        <v>17</v>
      </c>
      <c r="AA12" t="e">
        <f ca="1">DEVSQ(MMULT(DEsign(F4:V45),Z17:Z34))</f>
        <v>#NAME?</v>
      </c>
      <c r="AB12" t="e">
        <f ca="1">AA12/Z12</f>
        <v>#NAME?</v>
      </c>
      <c r="AC12" t="e">
        <f ca="1">AB12/AB13</f>
        <v>#NAME?</v>
      </c>
      <c r="AD12" t="e">
        <f ca="1">FDIST(AC12,Z12,Z13)</f>
        <v>#NAME?</v>
      </c>
      <c r="AE12" s="7" t="e">
        <f ca="1">IF(AD12&lt;AD10,"yes","no")</f>
        <v>#NAME?</v>
      </c>
      <c r="AH12" s="30" t="s">
        <v>41</v>
      </c>
      <c r="AI12" s="30">
        <f>AA14</f>
        <v>765790.4761904761</v>
      </c>
      <c r="AJ12" s="30">
        <f>Z14</f>
        <v>41</v>
      </c>
      <c r="AK12" s="30">
        <f>AI12/AJ12</f>
        <v>18677.816492450638</v>
      </c>
      <c r="AL12" s="30"/>
      <c r="AM12" s="30"/>
      <c r="AN12" s="30"/>
      <c r="BF12" s="30" t="s">
        <v>41</v>
      </c>
      <c r="BG12" s="30">
        <f t="shared" si="6"/>
        <v>765790.4761904761</v>
      </c>
      <c r="BH12" s="30">
        <f t="shared" si="5"/>
        <v>41</v>
      </c>
      <c r="BI12" s="30">
        <f t="shared" si="5"/>
        <v>18677.816492450638</v>
      </c>
      <c r="BJ12" s="30"/>
      <c r="BK12" s="30"/>
      <c r="BL12" s="30"/>
      <c r="BN12" s="56" t="s">
        <v>93</v>
      </c>
      <c r="BP12" t="e">
        <f ca="1"/>
        <v>#NAME?</v>
      </c>
      <c r="BQ12" t="e">
        <f ca="1"/>
        <v>#NAME?</v>
      </c>
      <c r="BR12" t="e">
        <f ca="1"/>
        <v>#NAME?</v>
      </c>
      <c r="BT12" t="e">
        <f t="array" aca="1" ref="BT12:BT14" ca="1">SortUnique(BP3:BP44)</f>
        <v>#NAME?</v>
      </c>
      <c r="BU12" s="27" t="e">
        <f t="array" ref="BU12" ca="1">AVERAGEIFS($BR$3:$BR$44,$BP$3:$BP$44,$BT12,$BQ$3:$BQ$44,BU$11)</f>
        <v>#NAME?</v>
      </c>
      <c r="BV12" s="28" t="e">
        <f t="array" ref="BV12" ca="1">AVERAGEIFS($BR$3:$BR$44,$BP$3:$BP$44,$BT12,$BQ$3:$BQ$44,BV$11)</f>
        <v>#NAME?</v>
      </c>
      <c r="BW12" s="29" t="e">
        <f t="array" ref="BW12" ca="1">AVERAGEIFS($BR$3:$BR$44,$BP$3:$BP$44,$BT12,$BQ$3:$BQ$44,BW$11)</f>
        <v>#NAME?</v>
      </c>
      <c r="BX12" t="e">
        <f t="array" ref="BX12" ca="1">AVERAGE(BU12:BW12)</f>
        <v>#NAME?</v>
      </c>
      <c r="BZ12" s="30" t="s">
        <v>41</v>
      </c>
      <c r="CA12" s="30" t="e">
        <f ca="1">CC12*CB12</f>
        <v>#NAME?</v>
      </c>
      <c r="CB12" s="30">
        <f ca="1">BX8-1</f>
        <v>377</v>
      </c>
      <c r="CC12" s="30" t="e">
        <f ca="1">BX22</f>
        <v>#NAME?</v>
      </c>
      <c r="CD12" s="30"/>
      <c r="CE12" s="30"/>
      <c r="CF12" s="30"/>
    </row>
    <row r="13" spans="1:84" x14ac:dyDescent="0.35">
      <c r="A13" s="44"/>
      <c r="B13" s="37">
        <v>3</v>
      </c>
      <c r="C13" s="45">
        <v>54</v>
      </c>
      <c r="D13" s="38">
        <v>285</v>
      </c>
      <c r="F13" s="23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1</v>
      </c>
      <c r="O13" s="24">
        <v>0</v>
      </c>
      <c r="P13" s="24">
        <v>0</v>
      </c>
      <c r="Q13" s="24">
        <v>0</v>
      </c>
      <c r="R13" s="24">
        <v>0</v>
      </c>
      <c r="S13" s="23">
        <v>0</v>
      </c>
      <c r="T13" s="25">
        <v>0</v>
      </c>
      <c r="U13" s="39">
        <v>1</v>
      </c>
      <c r="V13" s="40">
        <v>0</v>
      </c>
      <c r="W13" s="41">
        <v>3</v>
      </c>
      <c r="Y13" t="s">
        <v>37</v>
      </c>
      <c r="Z13">
        <f>Z14-Z12</f>
        <v>24</v>
      </c>
      <c r="AA13" t="e">
        <f ca="1">AA14-AA12</f>
        <v>#NAME?</v>
      </c>
      <c r="AB13" t="e">
        <f ca="1">AA13/Z13</f>
        <v>#NAME?</v>
      </c>
      <c r="BP13" t="e">
        <f ca="1"/>
        <v>#NAME?</v>
      </c>
      <c r="BQ13" t="e">
        <f ca="1"/>
        <v>#NAME?</v>
      </c>
      <c r="BR13" t="e">
        <f ca="1"/>
        <v>#NAME?</v>
      </c>
      <c r="BT13" t="e">
        <f ca="1"/>
        <v>#NAME?</v>
      </c>
      <c r="BU13" s="31" t="e">
        <f t="array" ref="BU13" ca="1">AVERAGEIFS($BR$3:$BR$44,$BP$3:$BP$44,$BT13,$BQ$3:$BQ$44,BU$11)</f>
        <v>#NAME?</v>
      </c>
      <c r="BV13" t="e">
        <f t="array" ref="BV13" ca="1">AVERAGEIFS($BR$3:$BR$44,$BP$3:$BP$44,$BT13,$BQ$3:$BQ$44,BV$11)</f>
        <v>#NAME?</v>
      </c>
      <c r="BW13" s="32" t="e">
        <f t="array" ref="BW13" ca="1">AVERAGEIFS($BR$3:$BR$44,$BP$3:$BP$44,$BT13,$BQ$3:$BQ$44,BW$11)</f>
        <v>#NAME?</v>
      </c>
      <c r="BX13" t="e">
        <f t="array" ref="BX13" ca="1">AVERAGE(BU13:BW13)</f>
        <v>#NAME?</v>
      </c>
    </row>
    <row r="14" spans="1:84" x14ac:dyDescent="0.35">
      <c r="A14" s="42" t="s">
        <v>52</v>
      </c>
      <c r="B14" s="20">
        <v>118</v>
      </c>
      <c r="C14" s="21">
        <v>124</v>
      </c>
      <c r="D14" s="22">
        <v>365</v>
      </c>
      <c r="F14" s="23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</v>
      </c>
      <c r="P14" s="24">
        <v>0</v>
      </c>
      <c r="Q14" s="24">
        <v>0</v>
      </c>
      <c r="R14" s="24">
        <v>0</v>
      </c>
      <c r="S14" s="23">
        <v>0</v>
      </c>
      <c r="T14" s="25">
        <v>0</v>
      </c>
      <c r="U14" s="23">
        <v>0</v>
      </c>
      <c r="V14" s="25">
        <v>1</v>
      </c>
      <c r="W14" s="26">
        <v>118</v>
      </c>
      <c r="Y14" s="30" t="s">
        <v>41</v>
      </c>
      <c r="Z14" s="30">
        <f>Z8-1</f>
        <v>41</v>
      </c>
      <c r="AA14" s="30">
        <f>DEVSQ(W4:W45)</f>
        <v>765790.4761904761</v>
      </c>
      <c r="AB14" s="30"/>
      <c r="AC14" s="30"/>
      <c r="AD14" s="30"/>
      <c r="AE14" s="30"/>
      <c r="BP14" t="e">
        <f ca="1"/>
        <v>#NAME?</v>
      </c>
      <c r="BQ14" t="e">
        <f ca="1"/>
        <v>#NAME?</v>
      </c>
      <c r="BR14" t="e">
        <f ca="1"/>
        <v>#NAME?</v>
      </c>
      <c r="BT14" t="e">
        <f ca="1"/>
        <v>#NAME?</v>
      </c>
      <c r="BU14" s="33" t="e">
        <f t="array" ref="BU14" ca="1">AVERAGEIFS($BR$3:$BR$44,$BP$3:$BP$44,$BT14,$BQ$3:$BQ$44,BU$11)</f>
        <v>#NAME?</v>
      </c>
      <c r="BV14" s="34" t="e">
        <f t="array" ref="BV14" ca="1">AVERAGEIFS($BR$3:$BR$44,$BP$3:$BP$44,$BT14,$BQ$3:$BQ$44,BV$11)</f>
        <v>#NAME?</v>
      </c>
      <c r="BW14" s="35" t="e">
        <f t="array" ref="BW14" ca="1">AVERAGEIFS($BR$3:$BR$44,$BP$3:$BP$44,$BT14,$BQ$3:$BQ$44,BW$11)</f>
        <v>#NAME?</v>
      </c>
      <c r="BX14" t="e">
        <f t="array" ref="BX14" ca="1">AVERAGE(BU14:BW14)</f>
        <v>#NAME?</v>
      </c>
    </row>
    <row r="15" spans="1:84" ht="15" thickBot="1" x14ac:dyDescent="0.4">
      <c r="A15" s="43"/>
      <c r="B15" s="20">
        <v>83</v>
      </c>
      <c r="C15" s="21">
        <v>266</v>
      </c>
      <c r="D15" s="22">
        <v>382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1</v>
      </c>
      <c r="Q15" s="24">
        <v>0</v>
      </c>
      <c r="R15" s="24">
        <v>0</v>
      </c>
      <c r="S15" s="23">
        <v>0</v>
      </c>
      <c r="T15" s="25">
        <v>0</v>
      </c>
      <c r="U15" s="23">
        <v>0</v>
      </c>
      <c r="V15" s="25">
        <v>1</v>
      </c>
      <c r="W15" s="26">
        <v>83</v>
      </c>
      <c r="BP15" t="e">
        <f ca="1"/>
        <v>#NAME?</v>
      </c>
      <c r="BQ15" t="e">
        <f ca="1"/>
        <v>#NAME?</v>
      </c>
      <c r="BR15" t="e">
        <f ca="1"/>
        <v>#NAME?</v>
      </c>
      <c r="BU15" t="e">
        <f t="array" ref="BU15" ca="1">AVERAGE(BU12:BU14)</f>
        <v>#NAME?</v>
      </c>
      <c r="BV15" t="e">
        <f t="array" ref="BV15" ca="1">AVERAGE(BV12:BV14)</f>
        <v>#NAME?</v>
      </c>
      <c r="BW15" t="e">
        <f t="array" ref="BW15" ca="1">AVERAGE(BW12:BW14)</f>
        <v>#NAME?</v>
      </c>
      <c r="BX15" t="e">
        <f t="array" ref="BX15" ca="1">AVERAGE(BX12:BX14)</f>
        <v>#NAME?</v>
      </c>
      <c r="BZ15" t="s">
        <v>53</v>
      </c>
      <c r="CD15" t="s">
        <v>22</v>
      </c>
      <c r="CE15">
        <v>0.05</v>
      </c>
    </row>
    <row r="16" spans="1:84" ht="15" thickTop="1" x14ac:dyDescent="0.35">
      <c r="A16" s="43"/>
      <c r="B16" s="20">
        <v>38</v>
      </c>
      <c r="C16" s="21">
        <v>207</v>
      </c>
      <c r="D16" s="22">
        <v>289</v>
      </c>
      <c r="F16" s="23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</v>
      </c>
      <c r="R16" s="24">
        <v>0</v>
      </c>
      <c r="S16" s="23">
        <v>0</v>
      </c>
      <c r="T16" s="25">
        <v>0</v>
      </c>
      <c r="U16" s="23">
        <v>0</v>
      </c>
      <c r="V16" s="25">
        <v>1</v>
      </c>
      <c r="W16" s="26">
        <v>38</v>
      </c>
      <c r="Y16" s="18"/>
      <c r="Z16" s="18" t="s">
        <v>54</v>
      </c>
      <c r="AA16" s="18" t="s">
        <v>55</v>
      </c>
      <c r="AB16" s="18" t="s">
        <v>56</v>
      </c>
      <c r="AC16" s="18" t="s">
        <v>50</v>
      </c>
      <c r="AD16" s="18" t="s">
        <v>57</v>
      </c>
      <c r="AE16" s="18" t="s">
        <v>58</v>
      </c>
      <c r="AF16" s="18" t="s">
        <v>59</v>
      </c>
      <c r="BP16" t="e">
        <f ca="1"/>
        <v>#NAME?</v>
      </c>
      <c r="BQ16" t="e">
        <f ca="1"/>
        <v>#NAME?</v>
      </c>
      <c r="BR16" t="e">
        <f ca="1"/>
        <v>#NAME?</v>
      </c>
      <c r="BZ16" s="18" t="s">
        <v>60</v>
      </c>
      <c r="CA16" s="18" t="s">
        <v>24</v>
      </c>
      <c r="CB16" s="18" t="s">
        <v>23</v>
      </c>
      <c r="CC16" s="18" t="s">
        <v>29</v>
      </c>
      <c r="CD16" s="18" t="s">
        <v>30</v>
      </c>
      <c r="CE16" s="18" t="s">
        <v>31</v>
      </c>
      <c r="CF16" s="18" t="s">
        <v>61</v>
      </c>
    </row>
    <row r="17" spans="1:84" x14ac:dyDescent="0.35">
      <c r="A17" s="44"/>
      <c r="B17" s="37">
        <v>71</v>
      </c>
      <c r="C17" s="45">
        <v>285</v>
      </c>
      <c r="D17" s="38">
        <v>471</v>
      </c>
      <c r="F17" s="23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1</v>
      </c>
      <c r="S17" s="23">
        <v>0</v>
      </c>
      <c r="T17" s="25">
        <v>0</v>
      </c>
      <c r="U17" s="23">
        <v>0</v>
      </c>
      <c r="V17" s="25">
        <v>1</v>
      </c>
      <c r="W17" s="26">
        <v>71</v>
      </c>
      <c r="Y17" t="s">
        <v>62</v>
      </c>
      <c r="Z17" t="e">
        <f t="array" aca="1" ref="Z17:AA34" ca="1">RegCoeff(F4:V45,W4:W45)</f>
        <v>#NAME?</v>
      </c>
      <c r="AA17" t="e">
        <f ca="1"/>
        <v>#NAME?</v>
      </c>
      <c r="AB17" t="e">
        <f ca="1">Z17/AA17</f>
        <v>#NAME?</v>
      </c>
      <c r="AC17" t="e">
        <f ca="1">TDIST(ABS(AB17),$Z$13,2)</f>
        <v>#NAME?</v>
      </c>
      <c r="AD17" t="e">
        <f ca="1">Z17-TINV(AD$10,$Z$13)*AA17</f>
        <v>#NAME?</v>
      </c>
      <c r="AE17" t="e">
        <f ca="1">Z17+TINV(AD$10,$Z$13)*AA17</f>
        <v>#NAME?</v>
      </c>
      <c r="BP17" t="e">
        <f ca="1"/>
        <v>#NAME?</v>
      </c>
      <c r="BQ17" t="e">
        <f ca="1"/>
        <v>#NAME?</v>
      </c>
      <c r="BR17" t="e">
        <f ca="1"/>
        <v>#NAME?</v>
      </c>
      <c r="BT17" t="s">
        <v>63</v>
      </c>
      <c r="BZ17" t="s">
        <v>64</v>
      </c>
      <c r="CA17" t="e">
        <f ca="1">CA9</f>
        <v>#NAME?</v>
      </c>
      <c r="CB17" t="e">
        <f ca="1">CB9*BU$24</f>
        <v>#NAME?</v>
      </c>
      <c r="CC17" t="e">
        <f ca="1">CA17/CB17</f>
        <v>#NAME?</v>
      </c>
      <c r="CD17" t="e">
        <f ca="1">CC17/CC19</f>
        <v>#NAME?</v>
      </c>
      <c r="CE17" t="e">
        <f ca="1">F_DIST_RT(CD17,CB17,CB19)</f>
        <v>#NAME?</v>
      </c>
      <c r="CF17" t="e">
        <f ca="1">CA17/(CA17+CA19)</f>
        <v>#NAME?</v>
      </c>
    </row>
    <row r="18" spans="1:84" x14ac:dyDescent="0.35">
      <c r="F18" s="14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4">
        <v>1</v>
      </c>
      <c r="T18" s="16">
        <v>0</v>
      </c>
      <c r="U18" s="15">
        <v>0</v>
      </c>
      <c r="V18" s="16">
        <v>0</v>
      </c>
      <c r="W18" s="17">
        <v>278</v>
      </c>
      <c r="Y18">
        <f t="array" ref="Y18:Y34">TRANSPOSE(F3:V3)</f>
        <v>2</v>
      </c>
      <c r="Z18" t="e">
        <f ca="1"/>
        <v>#NAME?</v>
      </c>
      <c r="AA18" t="e">
        <f ca="1"/>
        <v>#NAME?</v>
      </c>
      <c r="AB18" t="e">
        <f t="shared" ref="AB18:AB34" ca="1" si="7">Z18/AA18</f>
        <v>#NAME?</v>
      </c>
      <c r="AC18" t="e">
        <f t="shared" ref="AC18:AC34" ca="1" si="8">TDIST(ABS(AB18),$Z$13,2)</f>
        <v>#NAME?</v>
      </c>
      <c r="AD18" t="e">
        <f t="shared" ref="AD18:AD34" ca="1" si="9">Z18-TINV(AD$10,$Z$13)*AA18</f>
        <v>#NAME?</v>
      </c>
      <c r="AE18" t="e">
        <f t="shared" ref="AE18:AE34" ca="1" si="10">Z18+TINV(AD$10,$Z$13)*AA18</f>
        <v>#NAME?</v>
      </c>
      <c r="AF18" t="e">
        <f ca="1">VIF(F4:V45,1)</f>
        <v>#NAME?</v>
      </c>
      <c r="BP18" t="e">
        <f ca="1"/>
        <v>#NAME?</v>
      </c>
      <c r="BQ18" t="e">
        <f ca="1"/>
        <v>#NAME?</v>
      </c>
      <c r="BR18" t="e">
        <f ca="1"/>
        <v>#NAME?</v>
      </c>
      <c r="BU18" t="e">
        <f t="array" aca="1" ref="BU18:BW18" ca="1">TRANSPOSE(SortUnique(BQ3:BQ44))</f>
        <v>#NAME?</v>
      </c>
      <c r="BV18" t="e">
        <f ca="1"/>
        <v>#NAME?</v>
      </c>
      <c r="BW18" t="e">
        <f ca="1"/>
        <v>#NAME?</v>
      </c>
      <c r="BZ18" t="s">
        <v>65</v>
      </c>
      <c r="CA18" t="e">
        <f ca="1">CA10</f>
        <v>#NAME?</v>
      </c>
      <c r="CB18" t="e">
        <f ca="1">CB10*BU$24</f>
        <v>#NAME?</v>
      </c>
      <c r="CC18" t="e">
        <f ca="1">CA18/CB18</f>
        <v>#NAME?</v>
      </c>
      <c r="CD18" t="e">
        <f ca="1">CC18/CC19</f>
        <v>#NAME?</v>
      </c>
      <c r="CE18" t="e">
        <f ca="1">F_DIST_RT(CD18,CB18,CB19)</f>
        <v>#NAME?</v>
      </c>
      <c r="CF18" t="e">
        <f ca="1">CA18/(CA18+CA19)</f>
        <v>#NAME?</v>
      </c>
    </row>
    <row r="19" spans="1:84" x14ac:dyDescent="0.35">
      <c r="F19" s="23">
        <v>1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3">
        <v>1</v>
      </c>
      <c r="T19" s="25">
        <v>0</v>
      </c>
      <c r="U19" s="24">
        <v>0</v>
      </c>
      <c r="V19" s="25">
        <v>0</v>
      </c>
      <c r="W19" s="26">
        <v>207</v>
      </c>
      <c r="Y19">
        <v>3</v>
      </c>
      <c r="Z19" t="e">
        <f ca="1"/>
        <v>#NAME?</v>
      </c>
      <c r="AA19" t="e">
        <f ca="1"/>
        <v>#NAME?</v>
      </c>
      <c r="AB19" t="e">
        <f t="shared" ca="1" si="7"/>
        <v>#NAME?</v>
      </c>
      <c r="AC19" t="e">
        <f t="shared" ca="1" si="8"/>
        <v>#NAME?</v>
      </c>
      <c r="AD19" t="e">
        <f t="shared" ca="1" si="9"/>
        <v>#NAME?</v>
      </c>
      <c r="AE19" t="e">
        <f t="shared" ca="1" si="10"/>
        <v>#NAME?</v>
      </c>
      <c r="AF19" t="e">
        <f ca="1">VIF(F4:V45,2)</f>
        <v>#NAME?</v>
      </c>
      <c r="BP19" t="e">
        <f ca="1"/>
        <v>#NAME?</v>
      </c>
      <c r="BQ19" t="e">
        <f ca="1"/>
        <v>#NAME?</v>
      </c>
      <c r="BR19" t="e">
        <f ca="1"/>
        <v>#NAME?</v>
      </c>
      <c r="BT19" t="e">
        <f t="array" aca="1" ref="BT19:BT21" ca="1">SortUnique(BP3:BP44)</f>
        <v>#NAME?</v>
      </c>
      <c r="BU19" s="27" t="e">
        <f t="array" aca="1" ref="BU19" ca="1">_xlfn.VAR.S(IF(($BP$3:$BP$44=$BT19)*($BQ$3:$BQ$44=BU$18),$BR$3:$BR$44))</f>
        <v>#NAME?</v>
      </c>
      <c r="BV19" s="28" t="e">
        <f t="array" aca="1" ref="BV19" ca="1">_xlfn.VAR.S(IF(($BP$3:$BP$44=$BT19)*($BQ$3:$BQ$44=BV$18),$BR$3:$BR$44))</f>
        <v>#NAME?</v>
      </c>
      <c r="BW19" s="29" t="e">
        <f t="array" aca="1" ref="BW19" ca="1">_xlfn.VAR.S(IF(($BP$3:$BP$44=$BT19)*($BQ$3:$BQ$44=BW$18),$BR$3:$BR$44))</f>
        <v>#NAME?</v>
      </c>
      <c r="BX19" t="e">
        <f t="array" aca="1" ref="BX19" ca="1">_xlfn.VAR.S(IF($BP$3:$BP$44=$BT19,$BR$3:$BR$44))</f>
        <v>#NAME?</v>
      </c>
      <c r="BZ19" t="s">
        <v>66</v>
      </c>
      <c r="CA19" t="e">
        <f ca="1">CA11</f>
        <v>#NAME?</v>
      </c>
      <c r="CB19" t="e">
        <f ca="1">CB11*BU$24</f>
        <v>#NAME?</v>
      </c>
      <c r="CC19" t="e">
        <f ca="1">CA19/CB19</f>
        <v>#NAME?</v>
      </c>
    </row>
    <row r="20" spans="1:84" x14ac:dyDescent="0.35">
      <c r="F20" s="23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3">
        <v>1</v>
      </c>
      <c r="T20" s="25">
        <v>0</v>
      </c>
      <c r="U20" s="24">
        <v>0</v>
      </c>
      <c r="V20" s="25">
        <v>0</v>
      </c>
      <c r="W20" s="26">
        <v>261</v>
      </c>
      <c r="Y20">
        <v>4</v>
      </c>
      <c r="Z20" t="e">
        <f ca="1"/>
        <v>#NAME?</v>
      </c>
      <c r="AA20" t="e">
        <f ca="1"/>
        <v>#NAME?</v>
      </c>
      <c r="AB20" t="e">
        <f t="shared" ca="1" si="7"/>
        <v>#NAME?</v>
      </c>
      <c r="AC20" t="e">
        <f t="shared" ca="1" si="8"/>
        <v>#NAME?</v>
      </c>
      <c r="AD20" t="e">
        <f t="shared" ca="1" si="9"/>
        <v>#NAME?</v>
      </c>
      <c r="AE20" t="e">
        <f t="shared" ca="1" si="10"/>
        <v>#NAME?</v>
      </c>
      <c r="AF20" t="e">
        <f ca="1">VIF(F4:V45,3)</f>
        <v>#NAME?</v>
      </c>
      <c r="BP20" t="e">
        <f ca="1"/>
        <v>#NAME?</v>
      </c>
      <c r="BQ20" t="e">
        <f ca="1"/>
        <v>#NAME?</v>
      </c>
      <c r="BR20" t="e">
        <f ca="1"/>
        <v>#NAME?</v>
      </c>
      <c r="BT20" t="e">
        <f ca="1"/>
        <v>#NAME?</v>
      </c>
      <c r="BU20" s="31" t="e">
        <f t="array" aca="1" ref="BU20" ca="1">_xlfn.VAR.S(IF(($BP$3:$BP$44=$BT20)*($BQ$3:$BQ$44=BU$18),$BR$3:$BR$44))</f>
        <v>#NAME?</v>
      </c>
      <c r="BV20" t="e">
        <f t="array" aca="1" ref="BV20" ca="1">_xlfn.VAR.S(IF(($BP$3:$BP$44=$BT20)*($BQ$3:$BQ$44=BV$18),$BR$3:$BR$44))</f>
        <v>#NAME?</v>
      </c>
      <c r="BW20" s="32" t="e">
        <f t="array" aca="1" ref="BW20" ca="1">_xlfn.VAR.S(IF(($BP$3:$BP$44=$BT20)*($BQ$3:$BQ$44=BW$18),$BR$3:$BR$44))</f>
        <v>#NAME?</v>
      </c>
      <c r="BX20" t="e">
        <f t="array" aca="1" ref="BX20" ca="1">_xlfn.VAR.S(IF($BP$3:$BP$44=$BT20,$BR$3:$BR$44))</f>
        <v>#NAME?</v>
      </c>
      <c r="BZ20" s="46"/>
      <c r="CA20" s="46"/>
      <c r="CB20" s="46"/>
      <c r="CC20" s="46"/>
      <c r="CD20" s="46"/>
      <c r="CE20" s="46"/>
      <c r="CF20" s="46"/>
    </row>
    <row r="21" spans="1:84" ht="15" thickBot="1" x14ac:dyDescent="0.4">
      <c r="F21" s="23">
        <v>0</v>
      </c>
      <c r="G21" s="24">
        <v>0</v>
      </c>
      <c r="H21" s="24">
        <v>1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3">
        <v>1</v>
      </c>
      <c r="T21" s="25">
        <v>0</v>
      </c>
      <c r="U21" s="24">
        <v>0</v>
      </c>
      <c r="V21" s="25">
        <v>0</v>
      </c>
      <c r="W21" s="26">
        <v>286</v>
      </c>
      <c r="Y21">
        <v>5</v>
      </c>
      <c r="Z21" t="e">
        <f ca="1"/>
        <v>#NAME?</v>
      </c>
      <c r="AA21" t="e">
        <f ca="1"/>
        <v>#NAME?</v>
      </c>
      <c r="AB21" t="e">
        <f t="shared" ca="1" si="7"/>
        <v>#NAME?</v>
      </c>
      <c r="AC21" t="e">
        <f t="shared" ca="1" si="8"/>
        <v>#NAME?</v>
      </c>
      <c r="AD21" t="e">
        <f t="shared" ca="1" si="9"/>
        <v>#NAME?</v>
      </c>
      <c r="AE21" t="e">
        <f t="shared" ca="1" si="10"/>
        <v>#NAME?</v>
      </c>
      <c r="AF21" t="e">
        <f ca="1">VIF(F4:V45,4)</f>
        <v>#NAME?</v>
      </c>
      <c r="BP21" t="e">
        <f ca="1"/>
        <v>#NAME?</v>
      </c>
      <c r="BQ21" t="e">
        <f ca="1"/>
        <v>#NAME?</v>
      </c>
      <c r="BR21" t="e">
        <f ca="1"/>
        <v>#NAME?</v>
      </c>
      <c r="BT21" t="e">
        <f ca="1"/>
        <v>#NAME?</v>
      </c>
      <c r="BU21" s="33" t="e">
        <f t="array" aca="1" ref="BU21" ca="1">_xlfn.VAR.S(IF(($BP$3:$BP$44=$BT21)*($BQ$3:$BQ$44=BU$18),$BR$3:$BR$44))</f>
        <v>#NAME?</v>
      </c>
      <c r="BV21" s="34" t="e">
        <f t="array" aca="1" ref="BV21" ca="1">_xlfn.VAR.S(IF(($BP$3:$BP$44=$BT21)*($BQ$3:$BQ$44=BV$18),$BR$3:$BR$44))</f>
        <v>#NAME?</v>
      </c>
      <c r="BW21" s="35" t="e">
        <f t="array" aca="1" ref="BW21" ca="1">_xlfn.VAR.S(IF(($BP$3:$BP$44=$BT21)*($BQ$3:$BQ$44=BW$18),$BR$3:$BR$44))</f>
        <v>#NAME?</v>
      </c>
      <c r="BX21" t="e">
        <f t="array" aca="1" ref="BX21" ca="1">_xlfn.VAR.S(IF($BP$3:$BP$44=$BT21,$BR$3:$BR$44))</f>
        <v>#NAME?</v>
      </c>
      <c r="BZ21" t="s">
        <v>67</v>
      </c>
      <c r="CD21" t="s">
        <v>22</v>
      </c>
      <c r="CE21">
        <v>0.05</v>
      </c>
    </row>
    <row r="22" spans="1:84" ht="15" thickTop="1" x14ac:dyDescent="0.35">
      <c r="F22" s="23">
        <v>0</v>
      </c>
      <c r="G22" s="24">
        <v>0</v>
      </c>
      <c r="H22" s="24">
        <v>0</v>
      </c>
      <c r="I22" s="24">
        <v>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3">
        <v>1</v>
      </c>
      <c r="T22" s="25">
        <v>0</v>
      </c>
      <c r="U22" s="47">
        <v>0</v>
      </c>
      <c r="V22" s="40">
        <v>0</v>
      </c>
      <c r="W22" s="26">
        <v>306</v>
      </c>
      <c r="Y22">
        <v>6</v>
      </c>
      <c r="Z22" t="e">
        <f ca="1"/>
        <v>#NAME?</v>
      </c>
      <c r="AA22" t="e">
        <f ca="1"/>
        <v>#NAME?</v>
      </c>
      <c r="AB22" t="e">
        <f t="shared" ca="1" si="7"/>
        <v>#NAME?</v>
      </c>
      <c r="AC22" t="e">
        <f t="shared" ca="1" si="8"/>
        <v>#NAME?</v>
      </c>
      <c r="AD22" t="e">
        <f t="shared" ca="1" si="9"/>
        <v>#NAME?</v>
      </c>
      <c r="AE22" t="e">
        <f t="shared" ca="1" si="10"/>
        <v>#NAME?</v>
      </c>
      <c r="AF22" t="e">
        <f ca="1">VIF(F4:V45,5)</f>
        <v>#NAME?</v>
      </c>
      <c r="BP22" t="e">
        <f ca="1"/>
        <v>#NAME?</v>
      </c>
      <c r="BQ22" t="e">
        <f ca="1"/>
        <v>#NAME?</v>
      </c>
      <c r="BR22" t="e">
        <f ca="1"/>
        <v>#NAME?</v>
      </c>
      <c r="BU22" t="e">
        <f t="array" aca="1" ref="BU22" ca="1">_xlfn.VAR.S(IF($BQ$3:$BQ$44=BU$18,$BR$3:$BR$44))</f>
        <v>#NAME?</v>
      </c>
      <c r="BV22" t="e">
        <f t="array" aca="1" ref="BV22" ca="1">_xlfn.VAR.S(IF($BQ$3:$BQ$44=BV$18,$BR$3:$BR$44))</f>
        <v>#NAME?</v>
      </c>
      <c r="BW22" t="e">
        <f t="array" aca="1" ref="BW22" ca="1">_xlfn.VAR.S(IF($BQ$3:$BQ$44=BW$18,$BR$3:$BR$44))</f>
        <v>#NAME?</v>
      </c>
      <c r="BX22" t="e">
        <f ca="1">_xlfn.VAR.S(BR3:BR44)</f>
        <v>#NAME?</v>
      </c>
      <c r="BZ22" s="18" t="s">
        <v>60</v>
      </c>
      <c r="CA22" s="18" t="s">
        <v>24</v>
      </c>
      <c r="CB22" s="18" t="s">
        <v>23</v>
      </c>
      <c r="CC22" s="18" t="s">
        <v>29</v>
      </c>
      <c r="CD22" s="18" t="s">
        <v>30</v>
      </c>
      <c r="CE22" s="18" t="s">
        <v>31</v>
      </c>
      <c r="CF22" s="18" t="s">
        <v>61</v>
      </c>
    </row>
    <row r="23" spans="1:84" x14ac:dyDescent="0.35">
      <c r="F23" s="23">
        <v>0</v>
      </c>
      <c r="G23" s="24">
        <v>0</v>
      </c>
      <c r="H23" s="24">
        <v>0</v>
      </c>
      <c r="I23" s="24">
        <v>0</v>
      </c>
      <c r="J23" s="24">
        <v>1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3">
        <v>1</v>
      </c>
      <c r="T23" s="25">
        <v>0</v>
      </c>
      <c r="U23" s="15">
        <v>1</v>
      </c>
      <c r="V23" s="16">
        <v>0</v>
      </c>
      <c r="W23" s="17">
        <v>172</v>
      </c>
      <c r="Y23">
        <v>7</v>
      </c>
      <c r="Z23" t="e">
        <f ca="1"/>
        <v>#NAME?</v>
      </c>
      <c r="AA23" t="e">
        <f ca="1"/>
        <v>#NAME?</v>
      </c>
      <c r="AB23" t="e">
        <f t="shared" ca="1" si="7"/>
        <v>#NAME?</v>
      </c>
      <c r="AC23" t="e">
        <f t="shared" ca="1" si="8"/>
        <v>#NAME?</v>
      </c>
      <c r="AD23" t="e">
        <f t="shared" ca="1" si="9"/>
        <v>#NAME?</v>
      </c>
      <c r="AE23" t="e">
        <f t="shared" ca="1" si="10"/>
        <v>#NAME?</v>
      </c>
      <c r="AF23" t="e">
        <f ca="1">VIF(F4:V45,6)</f>
        <v>#NAME?</v>
      </c>
      <c r="BP23" t="e">
        <f ca="1"/>
        <v>#NAME?</v>
      </c>
      <c r="BQ23" t="e">
        <f ca="1"/>
        <v>#NAME?</v>
      </c>
      <c r="BR23" t="e">
        <f ca="1"/>
        <v>#NAME?</v>
      </c>
      <c r="BZ23" t="s">
        <v>64</v>
      </c>
      <c r="CA23" t="e">
        <f ca="1">CA9</f>
        <v>#NAME?</v>
      </c>
      <c r="CB23" t="e">
        <f ca="1">CB9*BU$25</f>
        <v>#NAME?</v>
      </c>
      <c r="CC23" t="e">
        <f ca="1">CA23/CB23</f>
        <v>#NAME?</v>
      </c>
      <c r="CD23" t="e">
        <f ca="1">CC23/CC25</f>
        <v>#NAME?</v>
      </c>
      <c r="CE23" t="e">
        <f ca="1">F_DIST_RT(CD23,CB23,CB25)</f>
        <v>#NAME?</v>
      </c>
      <c r="CF23" t="e">
        <f ca="1">CA23/(CA23+CA25)</f>
        <v>#NAME?</v>
      </c>
    </row>
    <row r="24" spans="1:84" x14ac:dyDescent="0.35">
      <c r="F24" s="23">
        <v>0</v>
      </c>
      <c r="G24" s="24">
        <v>0</v>
      </c>
      <c r="H24" s="24">
        <v>0</v>
      </c>
      <c r="I24" s="24">
        <v>0</v>
      </c>
      <c r="J24" s="24">
        <v>0</v>
      </c>
      <c r="K24" s="24">
        <v>1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3">
        <v>1</v>
      </c>
      <c r="T24" s="25">
        <v>0</v>
      </c>
      <c r="U24" s="24">
        <v>1</v>
      </c>
      <c r="V24" s="25">
        <v>0</v>
      </c>
      <c r="W24" s="26">
        <v>116</v>
      </c>
      <c r="Y24">
        <v>8</v>
      </c>
      <c r="Z24" t="e">
        <f ca="1"/>
        <v>#NAME?</v>
      </c>
      <c r="AA24" t="e">
        <f ca="1"/>
        <v>#NAME?</v>
      </c>
      <c r="AB24" t="e">
        <f t="shared" ca="1" si="7"/>
        <v>#NAME?</v>
      </c>
      <c r="AC24" t="e">
        <f t="shared" ca="1" si="8"/>
        <v>#NAME?</v>
      </c>
      <c r="AD24" t="e">
        <f t="shared" ca="1" si="9"/>
        <v>#NAME?</v>
      </c>
      <c r="AE24" t="e">
        <f t="shared" ca="1" si="10"/>
        <v>#NAME?</v>
      </c>
      <c r="AF24" t="e">
        <f ca="1">VIF(F4:V45,7)</f>
        <v>#NAME?</v>
      </c>
      <c r="BP24" t="e">
        <f ca="1"/>
        <v>#NAME?</v>
      </c>
      <c r="BQ24" t="e">
        <f ca="1"/>
        <v>#NAME?</v>
      </c>
      <c r="BR24" t="e">
        <f ca="1"/>
        <v>#NAME?</v>
      </c>
      <c r="BT24" t="s">
        <v>68</v>
      </c>
      <c r="BU24" s="48" t="e">
        <f ca="1">GG_Epsilon(A3:D17)</f>
        <v>#NAME?</v>
      </c>
      <c r="BZ24" t="s">
        <v>65</v>
      </c>
      <c r="CA24" t="e">
        <f ca="1">CA10</f>
        <v>#NAME?</v>
      </c>
      <c r="CB24" t="e">
        <f ca="1">CB10*BU$25</f>
        <v>#NAME?</v>
      </c>
      <c r="CC24" t="e">
        <f ca="1">CA24/CB24</f>
        <v>#NAME?</v>
      </c>
      <c r="CD24" t="e">
        <f ca="1">CC24/CC25</f>
        <v>#NAME?</v>
      </c>
      <c r="CE24" t="e">
        <f ca="1">F_DIST_RT(CD24,CB24,CB25)</f>
        <v>#NAME?</v>
      </c>
      <c r="CF24" t="e">
        <f ca="1">CA24/(CA24+CA25)</f>
        <v>#NAME?</v>
      </c>
    </row>
    <row r="25" spans="1:84" x14ac:dyDescent="0.35">
      <c r="F25" s="23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1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3">
        <v>1</v>
      </c>
      <c r="T25" s="25">
        <v>0</v>
      </c>
      <c r="U25" s="24">
        <v>1</v>
      </c>
      <c r="V25" s="25">
        <v>0</v>
      </c>
      <c r="W25" s="26">
        <v>168</v>
      </c>
      <c r="Y25">
        <v>9</v>
      </c>
      <c r="Z25" t="e">
        <f ca="1"/>
        <v>#NAME?</v>
      </c>
      <c r="AA25" t="e">
        <f ca="1"/>
        <v>#NAME?</v>
      </c>
      <c r="AB25" t="e">
        <f t="shared" ca="1" si="7"/>
        <v>#NAME?</v>
      </c>
      <c r="AC25" t="e">
        <f t="shared" ca="1" si="8"/>
        <v>#NAME?</v>
      </c>
      <c r="AD25" t="e">
        <f t="shared" ca="1" si="9"/>
        <v>#NAME?</v>
      </c>
      <c r="AE25" t="e">
        <f t="shared" ca="1" si="10"/>
        <v>#NAME?</v>
      </c>
      <c r="AF25" t="e">
        <f ca="1">VIF(F4:V45,8)</f>
        <v>#NAME?</v>
      </c>
      <c r="BP25" t="e">
        <f ca="1"/>
        <v>#NAME?</v>
      </c>
      <c r="BQ25" t="e">
        <f ca="1"/>
        <v>#NAME?</v>
      </c>
      <c r="BR25" t="e">
        <f ca="1"/>
        <v>#NAME?</v>
      </c>
      <c r="BT25" t="s">
        <v>69</v>
      </c>
      <c r="BU25" s="49" t="e">
        <f ca="1">HF_Epsilon(A3:D17)</f>
        <v>#NAME?</v>
      </c>
      <c r="BZ25" t="s">
        <v>66</v>
      </c>
      <c r="CA25" t="e">
        <f ca="1">CA11</f>
        <v>#NAME?</v>
      </c>
      <c r="CB25" t="e">
        <f ca="1">CB11*BU$25</f>
        <v>#NAME?</v>
      </c>
      <c r="CC25" t="e">
        <f ca="1">CA25/CB25</f>
        <v>#NAME?</v>
      </c>
    </row>
    <row r="26" spans="1:84" x14ac:dyDescent="0.35">
      <c r="F26" s="23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1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3">
        <v>1</v>
      </c>
      <c r="T26" s="25">
        <v>0</v>
      </c>
      <c r="U26" s="24">
        <v>1</v>
      </c>
      <c r="V26" s="25">
        <v>0</v>
      </c>
      <c r="W26" s="26">
        <v>81</v>
      </c>
      <c r="Y26">
        <v>10</v>
      </c>
      <c r="Z26" t="e">
        <f ca="1"/>
        <v>#NAME?</v>
      </c>
      <c r="AA26" t="e">
        <f ca="1"/>
        <v>#NAME?</v>
      </c>
      <c r="AB26" t="e">
        <f t="shared" ca="1" si="7"/>
        <v>#NAME?</v>
      </c>
      <c r="AC26" t="e">
        <f t="shared" ca="1" si="8"/>
        <v>#NAME?</v>
      </c>
      <c r="AD26" t="e">
        <f t="shared" ca="1" si="9"/>
        <v>#NAME?</v>
      </c>
      <c r="AE26" t="e">
        <f t="shared" ca="1" si="10"/>
        <v>#NAME?</v>
      </c>
      <c r="AF26" t="e">
        <f ca="1">VIF(F4:V45,9)</f>
        <v>#NAME?</v>
      </c>
      <c r="BP26" t="e">
        <f ca="1"/>
        <v>#NAME?</v>
      </c>
      <c r="BQ26" t="e">
        <f ca="1"/>
        <v>#NAME?</v>
      </c>
      <c r="BR26" t="e">
        <f ca="1"/>
        <v>#NAME?</v>
      </c>
      <c r="BZ26" s="46"/>
      <c r="CA26" s="46"/>
      <c r="CB26" s="46"/>
      <c r="CC26" s="46"/>
      <c r="CD26" s="46"/>
      <c r="CE26" s="46"/>
      <c r="CF26" s="46"/>
    </row>
    <row r="27" spans="1:84" x14ac:dyDescent="0.35">
      <c r="F27" s="23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1</v>
      </c>
      <c r="O27" s="24">
        <v>0</v>
      </c>
      <c r="P27" s="24">
        <v>0</v>
      </c>
      <c r="Q27" s="24">
        <v>0</v>
      </c>
      <c r="R27" s="24">
        <v>0</v>
      </c>
      <c r="S27" s="23">
        <v>1</v>
      </c>
      <c r="T27" s="25">
        <v>0</v>
      </c>
      <c r="U27" s="47">
        <v>1</v>
      </c>
      <c r="V27" s="40">
        <v>0</v>
      </c>
      <c r="W27" s="41">
        <v>54</v>
      </c>
      <c r="Y27">
        <v>11</v>
      </c>
      <c r="Z27" t="e">
        <f ca="1"/>
        <v>#NAME?</v>
      </c>
      <c r="AA27" t="e">
        <f ca="1"/>
        <v>#NAME?</v>
      </c>
      <c r="AB27" t="e">
        <f t="shared" ca="1" si="7"/>
        <v>#NAME?</v>
      </c>
      <c r="AC27" t="e">
        <f t="shared" ca="1" si="8"/>
        <v>#NAME?</v>
      </c>
      <c r="AD27" t="e">
        <f t="shared" ca="1" si="9"/>
        <v>#NAME?</v>
      </c>
      <c r="AE27" t="e">
        <f t="shared" ca="1" si="10"/>
        <v>#NAME?</v>
      </c>
      <c r="AF27" t="e">
        <f ca="1">VIF(F4:V45,10)</f>
        <v>#NAME?</v>
      </c>
      <c r="BP27" t="e">
        <f ca="1"/>
        <v>#NAME?</v>
      </c>
      <c r="BQ27" t="e">
        <f ca="1"/>
        <v>#NAME?</v>
      </c>
      <c r="BR27" t="e">
        <f ca="1"/>
        <v>#NAME?</v>
      </c>
    </row>
    <row r="28" spans="1:84" x14ac:dyDescent="0.35">
      <c r="F28" s="23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</v>
      </c>
      <c r="P28" s="24">
        <v>0</v>
      </c>
      <c r="Q28" s="24">
        <v>0</v>
      </c>
      <c r="R28" s="24">
        <v>0</v>
      </c>
      <c r="S28" s="23">
        <v>1</v>
      </c>
      <c r="T28" s="25">
        <v>0</v>
      </c>
      <c r="U28" s="24">
        <v>0</v>
      </c>
      <c r="V28" s="25">
        <v>1</v>
      </c>
      <c r="W28" s="26">
        <v>124</v>
      </c>
      <c r="Y28">
        <v>12</v>
      </c>
      <c r="Z28" t="e">
        <f ca="1"/>
        <v>#NAME?</v>
      </c>
      <c r="AA28" t="e">
        <f ca="1"/>
        <v>#NAME?</v>
      </c>
      <c r="AB28" t="e">
        <f t="shared" ca="1" si="7"/>
        <v>#NAME?</v>
      </c>
      <c r="AC28" t="e">
        <f t="shared" ca="1" si="8"/>
        <v>#NAME?</v>
      </c>
      <c r="AD28" t="e">
        <f t="shared" ca="1" si="9"/>
        <v>#NAME?</v>
      </c>
      <c r="AE28" t="e">
        <f t="shared" ca="1" si="10"/>
        <v>#NAME?</v>
      </c>
      <c r="AF28" t="e">
        <f ca="1">VIF(F4:V45,11)</f>
        <v>#NAME?</v>
      </c>
      <c r="BP28" t="e">
        <f ca="1"/>
        <v>#NAME?</v>
      </c>
      <c r="BQ28" t="e">
        <f ca="1"/>
        <v>#NAME?</v>
      </c>
      <c r="BR28" t="e">
        <f ca="1"/>
        <v>#NAME?</v>
      </c>
    </row>
    <row r="29" spans="1:84" x14ac:dyDescent="0.35">
      <c r="F29" s="23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1</v>
      </c>
      <c r="Q29" s="24">
        <v>0</v>
      </c>
      <c r="R29" s="24">
        <v>0</v>
      </c>
      <c r="S29" s="23">
        <v>1</v>
      </c>
      <c r="T29" s="25">
        <v>0</v>
      </c>
      <c r="U29" s="24">
        <v>0</v>
      </c>
      <c r="V29" s="25">
        <v>1</v>
      </c>
      <c r="W29" s="26">
        <v>266</v>
      </c>
      <c r="Y29">
        <v>13</v>
      </c>
      <c r="Z29" t="e">
        <f ca="1"/>
        <v>#NAME?</v>
      </c>
      <c r="AA29" t="e">
        <f ca="1"/>
        <v>#NAME?</v>
      </c>
      <c r="AB29" t="e">
        <f t="shared" ca="1" si="7"/>
        <v>#NAME?</v>
      </c>
      <c r="AC29" t="e">
        <f t="shared" ca="1" si="8"/>
        <v>#NAME?</v>
      </c>
      <c r="AD29" t="e">
        <f t="shared" ca="1" si="9"/>
        <v>#NAME?</v>
      </c>
      <c r="AE29" t="e">
        <f t="shared" ca="1" si="10"/>
        <v>#NAME?</v>
      </c>
      <c r="AF29" t="e">
        <f ca="1">VIF(F4:V45,12)</f>
        <v>#NAME?</v>
      </c>
      <c r="BP29" t="e">
        <f ca="1"/>
        <v>#NAME?</v>
      </c>
      <c r="BQ29" t="e">
        <f ca="1"/>
        <v>#NAME?</v>
      </c>
      <c r="BR29" t="e">
        <f ca="1"/>
        <v>#NAME?</v>
      </c>
    </row>
    <row r="30" spans="1:84" x14ac:dyDescent="0.35">
      <c r="F30" s="23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1</v>
      </c>
      <c r="R30" s="24">
        <v>0</v>
      </c>
      <c r="S30" s="23">
        <v>1</v>
      </c>
      <c r="T30" s="25">
        <v>0</v>
      </c>
      <c r="U30" s="24">
        <v>0</v>
      </c>
      <c r="V30" s="25">
        <v>1</v>
      </c>
      <c r="W30" s="26">
        <v>207</v>
      </c>
      <c r="Y30">
        <v>14</v>
      </c>
      <c r="Z30" t="e">
        <f ca="1"/>
        <v>#NAME?</v>
      </c>
      <c r="AA30" t="e">
        <f ca="1"/>
        <v>#NAME?</v>
      </c>
      <c r="AB30" t="e">
        <f t="shared" ca="1" si="7"/>
        <v>#NAME?</v>
      </c>
      <c r="AC30" t="e">
        <f t="shared" ca="1" si="8"/>
        <v>#NAME?</v>
      </c>
      <c r="AD30" t="e">
        <f t="shared" ca="1" si="9"/>
        <v>#NAME?</v>
      </c>
      <c r="AE30" t="e">
        <f t="shared" ca="1" si="10"/>
        <v>#NAME?</v>
      </c>
      <c r="AF30" t="e">
        <f ca="1">VIF(F4:V45,13)</f>
        <v>#NAME?</v>
      </c>
      <c r="BP30" t="e">
        <f ca="1"/>
        <v>#NAME?</v>
      </c>
      <c r="BQ30" t="e">
        <f ca="1"/>
        <v>#NAME?</v>
      </c>
      <c r="BR30" t="e">
        <f ca="1"/>
        <v>#NAME?</v>
      </c>
    </row>
    <row r="31" spans="1:84" x14ac:dyDescent="0.35">
      <c r="F31" s="23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1</v>
      </c>
      <c r="S31" s="23">
        <v>1</v>
      </c>
      <c r="T31" s="25">
        <v>0</v>
      </c>
      <c r="U31" s="24">
        <v>0</v>
      </c>
      <c r="V31" s="25">
        <v>1</v>
      </c>
      <c r="W31" s="26">
        <v>285</v>
      </c>
      <c r="Y31">
        <v>2</v>
      </c>
      <c r="Z31" t="e">
        <f ca="1"/>
        <v>#NAME?</v>
      </c>
      <c r="AA31" t="e">
        <f ca="1"/>
        <v>#NAME?</v>
      </c>
      <c r="AB31" t="e">
        <f t="shared" ca="1" si="7"/>
        <v>#NAME?</v>
      </c>
      <c r="AC31" t="e">
        <f t="shared" ca="1" si="8"/>
        <v>#NAME?</v>
      </c>
      <c r="AD31" t="e">
        <f t="shared" ca="1" si="9"/>
        <v>#NAME?</v>
      </c>
      <c r="AE31" t="e">
        <f t="shared" ca="1" si="10"/>
        <v>#NAME?</v>
      </c>
      <c r="AF31" t="e">
        <f ca="1">VIF(F4:V45,14)</f>
        <v>#NAME?</v>
      </c>
      <c r="BP31" t="e">
        <f ca="1"/>
        <v>#NAME?</v>
      </c>
      <c r="BQ31" t="e">
        <f ca="1"/>
        <v>#NAME?</v>
      </c>
      <c r="BR31" t="e">
        <f ca="1"/>
        <v>#NAME?</v>
      </c>
    </row>
    <row r="32" spans="1:84" x14ac:dyDescent="0.35">
      <c r="F32" s="14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4">
        <v>0</v>
      </c>
      <c r="T32" s="16">
        <v>1</v>
      </c>
      <c r="U32" s="15">
        <v>0</v>
      </c>
      <c r="V32" s="16">
        <v>0</v>
      </c>
      <c r="W32" s="17">
        <v>442</v>
      </c>
      <c r="Y32">
        <v>3</v>
      </c>
      <c r="Z32" t="e">
        <f ca="1"/>
        <v>#NAME?</v>
      </c>
      <c r="AA32" t="e">
        <f ca="1"/>
        <v>#NAME?</v>
      </c>
      <c r="AB32" t="e">
        <f t="shared" ca="1" si="7"/>
        <v>#NAME?</v>
      </c>
      <c r="AC32" t="e">
        <f t="shared" ca="1" si="8"/>
        <v>#NAME?</v>
      </c>
      <c r="AD32" t="e">
        <f t="shared" ca="1" si="9"/>
        <v>#NAME?</v>
      </c>
      <c r="AE32" t="e">
        <f t="shared" ca="1" si="10"/>
        <v>#NAME?</v>
      </c>
      <c r="AF32" t="e">
        <f ca="1">VIF(F4:V45,15)</f>
        <v>#NAME?</v>
      </c>
      <c r="BP32" t="e">
        <f ca="1"/>
        <v>#NAME?</v>
      </c>
      <c r="BQ32" t="e">
        <f ca="1"/>
        <v>#NAME?</v>
      </c>
      <c r="BR32" t="e">
        <f ca="1"/>
        <v>#NAME?</v>
      </c>
    </row>
    <row r="33" spans="6:70" x14ac:dyDescent="0.35">
      <c r="F33" s="23">
        <v>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3">
        <v>0</v>
      </c>
      <c r="T33" s="25">
        <v>1</v>
      </c>
      <c r="U33" s="24">
        <v>0</v>
      </c>
      <c r="V33" s="25">
        <v>0</v>
      </c>
      <c r="W33" s="26">
        <v>341</v>
      </c>
      <c r="Y33" t="str">
        <v>mid</v>
      </c>
      <c r="Z33" t="e">
        <f ca="1"/>
        <v>#NAME?</v>
      </c>
      <c r="AA33" t="e">
        <f ca="1"/>
        <v>#NAME?</v>
      </c>
      <c r="AB33" t="e">
        <f t="shared" ca="1" si="7"/>
        <v>#NAME?</v>
      </c>
      <c r="AC33" t="e">
        <f t="shared" ca="1" si="8"/>
        <v>#NAME?</v>
      </c>
      <c r="AD33" t="e">
        <f t="shared" ca="1" si="9"/>
        <v>#NAME?</v>
      </c>
      <c r="AE33" t="e">
        <f t="shared" ca="1" si="10"/>
        <v>#NAME?</v>
      </c>
      <c r="AF33" t="e">
        <f ca="1">VIF(F4:V45,16)</f>
        <v>#NAME?</v>
      </c>
      <c r="BP33" t="e">
        <f ca="1"/>
        <v>#NAME?</v>
      </c>
      <c r="BQ33" t="e">
        <f ca="1"/>
        <v>#NAME?</v>
      </c>
      <c r="BR33" t="e">
        <f ca="1"/>
        <v>#NAME?</v>
      </c>
    </row>
    <row r="34" spans="6:70" x14ac:dyDescent="0.35">
      <c r="F34" s="23">
        <v>0</v>
      </c>
      <c r="G34" s="24">
        <v>1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3">
        <v>0</v>
      </c>
      <c r="T34" s="25">
        <v>1</v>
      </c>
      <c r="U34" s="24">
        <v>0</v>
      </c>
      <c r="V34" s="25">
        <v>0</v>
      </c>
      <c r="W34" s="26">
        <v>384</v>
      </c>
      <c r="Y34" s="30" t="str">
        <v>old</v>
      </c>
      <c r="Z34" s="30" t="e">
        <f ca="1"/>
        <v>#NAME?</v>
      </c>
      <c r="AA34" s="30" t="e">
        <f ca="1"/>
        <v>#NAME?</v>
      </c>
      <c r="AB34" s="30" t="e">
        <f t="shared" ca="1" si="7"/>
        <v>#NAME?</v>
      </c>
      <c r="AC34" s="30" t="e">
        <f t="shared" ca="1" si="8"/>
        <v>#NAME?</v>
      </c>
      <c r="AD34" s="30" t="e">
        <f t="shared" ca="1" si="9"/>
        <v>#NAME?</v>
      </c>
      <c r="AE34" s="30" t="e">
        <f t="shared" ca="1" si="10"/>
        <v>#NAME?</v>
      </c>
      <c r="AF34" s="30" t="e">
        <f ca="1">VIF(F4:V45,17)</f>
        <v>#NAME?</v>
      </c>
      <c r="BP34" t="e">
        <f ca="1"/>
        <v>#NAME?</v>
      </c>
      <c r="BQ34" t="e">
        <f ca="1"/>
        <v>#NAME?</v>
      </c>
      <c r="BR34" t="e">
        <f ca="1"/>
        <v>#NAME?</v>
      </c>
    </row>
    <row r="35" spans="6:70" x14ac:dyDescent="0.35">
      <c r="F35" s="23">
        <v>0</v>
      </c>
      <c r="G35" s="24">
        <v>0</v>
      </c>
      <c r="H35" s="24">
        <v>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3">
        <v>0</v>
      </c>
      <c r="T35" s="25">
        <v>1</v>
      </c>
      <c r="U35" s="24">
        <v>0</v>
      </c>
      <c r="V35" s="25">
        <v>0</v>
      </c>
      <c r="W35" s="26">
        <v>401</v>
      </c>
      <c r="BP35" t="e">
        <f ca="1"/>
        <v>#NAME?</v>
      </c>
      <c r="BQ35" t="e">
        <f ca="1"/>
        <v>#NAME?</v>
      </c>
      <c r="BR35" t="e">
        <f ca="1"/>
        <v>#NAME?</v>
      </c>
    </row>
    <row r="36" spans="6:70" x14ac:dyDescent="0.35">
      <c r="F36" s="23">
        <v>0</v>
      </c>
      <c r="G36" s="24">
        <v>0</v>
      </c>
      <c r="H36" s="24">
        <v>0</v>
      </c>
      <c r="I36" s="24">
        <v>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3">
        <v>0</v>
      </c>
      <c r="T36" s="25">
        <v>1</v>
      </c>
      <c r="U36" s="47">
        <v>0</v>
      </c>
      <c r="V36" s="40">
        <v>0</v>
      </c>
      <c r="W36" s="41">
        <v>432</v>
      </c>
      <c r="BP36" t="e">
        <f ca="1"/>
        <v>#NAME?</v>
      </c>
      <c r="BQ36" t="e">
        <f ca="1"/>
        <v>#NAME?</v>
      </c>
      <c r="BR36" t="e">
        <f ca="1"/>
        <v>#NAME?</v>
      </c>
    </row>
    <row r="37" spans="6:70" x14ac:dyDescent="0.35">
      <c r="F37" s="23">
        <v>0</v>
      </c>
      <c r="G37" s="24">
        <v>0</v>
      </c>
      <c r="H37" s="24">
        <v>0</v>
      </c>
      <c r="I37" s="24">
        <v>0</v>
      </c>
      <c r="J37" s="24">
        <v>1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3">
        <v>0</v>
      </c>
      <c r="T37" s="25">
        <v>1</v>
      </c>
      <c r="U37" s="15">
        <v>1</v>
      </c>
      <c r="V37" s="16">
        <v>0</v>
      </c>
      <c r="W37" s="17">
        <v>307</v>
      </c>
      <c r="BP37" t="e">
        <f ca="1"/>
        <v>#NAME?</v>
      </c>
      <c r="BQ37" t="e">
        <f ca="1"/>
        <v>#NAME?</v>
      </c>
      <c r="BR37" t="e">
        <f ca="1"/>
        <v>#NAME?</v>
      </c>
    </row>
    <row r="38" spans="6:70" x14ac:dyDescent="0.35">
      <c r="F38" s="23">
        <v>0</v>
      </c>
      <c r="G38" s="24">
        <v>0</v>
      </c>
      <c r="H38" s="24">
        <v>0</v>
      </c>
      <c r="I38" s="24">
        <v>0</v>
      </c>
      <c r="J38" s="24">
        <v>0</v>
      </c>
      <c r="K38" s="24">
        <v>1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3">
        <v>0</v>
      </c>
      <c r="T38" s="25">
        <v>1</v>
      </c>
      <c r="U38" s="24">
        <v>1</v>
      </c>
      <c r="V38" s="25">
        <v>0</v>
      </c>
      <c r="W38" s="26">
        <v>425</v>
      </c>
      <c r="Y38" t="s">
        <v>70</v>
      </c>
      <c r="BP38" t="e">
        <f ca="1"/>
        <v>#NAME?</v>
      </c>
      <c r="BQ38" t="e">
        <f ca="1"/>
        <v>#NAME?</v>
      </c>
      <c r="BR38" t="e">
        <f ca="1"/>
        <v>#NAME?</v>
      </c>
    </row>
    <row r="39" spans="6:70" x14ac:dyDescent="0.35">
      <c r="F39" s="23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3">
        <v>0</v>
      </c>
      <c r="T39" s="25">
        <v>1</v>
      </c>
      <c r="U39" s="24">
        <v>1</v>
      </c>
      <c r="V39" s="25">
        <v>0</v>
      </c>
      <c r="W39" s="26">
        <v>378</v>
      </c>
      <c r="BP39" t="e">
        <f ca="1"/>
        <v>#NAME?</v>
      </c>
      <c r="BQ39" t="e">
        <f ca="1"/>
        <v>#NAME?</v>
      </c>
      <c r="BR39" t="e">
        <f ca="1"/>
        <v>#NAME?</v>
      </c>
    </row>
    <row r="40" spans="6:70" ht="15" thickBot="1" x14ac:dyDescent="0.4">
      <c r="F40" s="23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1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3">
        <v>0</v>
      </c>
      <c r="T40" s="25">
        <v>1</v>
      </c>
      <c r="U40" s="24">
        <v>1</v>
      </c>
      <c r="V40" s="25">
        <v>0</v>
      </c>
      <c r="W40" s="26">
        <v>193</v>
      </c>
      <c r="Y40" s="8" t="s">
        <v>20</v>
      </c>
      <c r="Z40" s="8"/>
      <c r="AB40" s="8"/>
      <c r="AC40" s="8"/>
      <c r="BP40" t="e">
        <f ca="1"/>
        <v>#NAME?</v>
      </c>
      <c r="BQ40" t="e">
        <f ca="1"/>
        <v>#NAME?</v>
      </c>
      <c r="BR40" t="e">
        <f ca="1"/>
        <v>#NAME?</v>
      </c>
    </row>
    <row r="41" spans="6:70" ht="15" thickTop="1" x14ac:dyDescent="0.35">
      <c r="F41" s="23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1</v>
      </c>
      <c r="O41" s="24">
        <v>0</v>
      </c>
      <c r="P41" s="24">
        <v>0</v>
      </c>
      <c r="Q41" s="24">
        <v>0</v>
      </c>
      <c r="R41" s="24">
        <v>0</v>
      </c>
      <c r="S41" s="23">
        <v>0</v>
      </c>
      <c r="T41" s="25">
        <v>1</v>
      </c>
      <c r="U41" s="47">
        <v>1</v>
      </c>
      <c r="V41" s="40">
        <v>0</v>
      </c>
      <c r="W41" s="41">
        <v>285</v>
      </c>
      <c r="Y41" t="s">
        <v>27</v>
      </c>
      <c r="Z41" t="e">
        <f ca="1">SQRT(Z42)</f>
        <v>#NAME?</v>
      </c>
      <c r="AB41" t="s">
        <v>28</v>
      </c>
      <c r="AC41" t="e">
        <f ca="1">Z45*LN(AA50/Z45)+2*(Z49+1)</f>
        <v>#NAME?</v>
      </c>
      <c r="BP41" t="e">
        <f ca="1"/>
        <v>#NAME?</v>
      </c>
      <c r="BQ41" t="e">
        <f ca="1"/>
        <v>#NAME?</v>
      </c>
      <c r="BR41" t="e">
        <f ca="1"/>
        <v>#NAME?</v>
      </c>
    </row>
    <row r="42" spans="6:70" x14ac:dyDescent="0.35">
      <c r="F42" s="23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</v>
      </c>
      <c r="P42" s="24">
        <v>0</v>
      </c>
      <c r="Q42" s="24">
        <v>0</v>
      </c>
      <c r="R42" s="24">
        <v>0</v>
      </c>
      <c r="S42" s="23">
        <v>0</v>
      </c>
      <c r="T42" s="25">
        <v>1</v>
      </c>
      <c r="U42" s="24">
        <v>0</v>
      </c>
      <c r="V42" s="25">
        <v>1</v>
      </c>
      <c r="W42" s="26">
        <v>365</v>
      </c>
      <c r="Y42" t="s">
        <v>34</v>
      </c>
      <c r="Z42" t="e">
        <f ca="1">AA49/AA51</f>
        <v>#NAME?</v>
      </c>
      <c r="AB42" t="s">
        <v>35</v>
      </c>
      <c r="AC42" t="e">
        <f ca="1">AC41+2*(Z49+2)*(Z49+3)/(Z45-Z49-3)</f>
        <v>#NAME?</v>
      </c>
      <c r="BP42" t="e">
        <f ca="1"/>
        <v>#NAME?</v>
      </c>
      <c r="BQ42" t="e">
        <f ca="1"/>
        <v>#NAME?</v>
      </c>
      <c r="BR42" t="e">
        <f ca="1"/>
        <v>#NAME?</v>
      </c>
    </row>
    <row r="43" spans="6:70" x14ac:dyDescent="0.35">
      <c r="F43" s="23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1</v>
      </c>
      <c r="Q43" s="24">
        <v>0</v>
      </c>
      <c r="R43" s="24">
        <v>0</v>
      </c>
      <c r="S43" s="23">
        <v>0</v>
      </c>
      <c r="T43" s="25">
        <v>1</v>
      </c>
      <c r="U43" s="24">
        <v>0</v>
      </c>
      <c r="V43" s="25">
        <v>1</v>
      </c>
      <c r="W43" s="26">
        <v>382</v>
      </c>
      <c r="Y43" t="s">
        <v>38</v>
      </c>
      <c r="Z43" t="e">
        <f ca="1">1-(1-Z42)*(Z45-1)/(Z45-Z49-1)</f>
        <v>#NAME?</v>
      </c>
      <c r="AB43" s="30" t="s">
        <v>39</v>
      </c>
      <c r="AC43" s="30" t="e">
        <f ca="1">Z45*LN(AA50/Z45)+(Z49+1)*LN(Z45)</f>
        <v>#NAME?</v>
      </c>
      <c r="BP43" t="e">
        <f ca="1"/>
        <v>#NAME?</v>
      </c>
      <c r="BQ43" t="e">
        <f ca="1"/>
        <v>#NAME?</v>
      </c>
      <c r="BR43" t="e">
        <f ca="1"/>
        <v>#NAME?</v>
      </c>
    </row>
    <row r="44" spans="6:70" x14ac:dyDescent="0.35">
      <c r="F44" s="23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1</v>
      </c>
      <c r="R44" s="24">
        <v>0</v>
      </c>
      <c r="S44" s="23">
        <v>0</v>
      </c>
      <c r="T44" s="25">
        <v>1</v>
      </c>
      <c r="U44" s="24">
        <v>0</v>
      </c>
      <c r="V44" s="25">
        <v>1</v>
      </c>
      <c r="W44" s="26">
        <v>289</v>
      </c>
      <c r="Y44" t="s">
        <v>42</v>
      </c>
      <c r="Z44" t="e">
        <f ca="1">SQRT(AB50)</f>
        <v>#NAME?</v>
      </c>
      <c r="BP44" t="e">
        <f ca="1"/>
        <v>#NAME?</v>
      </c>
      <c r="BQ44" t="e">
        <f ca="1"/>
        <v>#NAME?</v>
      </c>
      <c r="BR44" t="e">
        <f ca="1"/>
        <v>#NAME?</v>
      </c>
    </row>
    <row r="45" spans="6:70" x14ac:dyDescent="0.35">
      <c r="F45" s="39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1</v>
      </c>
      <c r="S45" s="39">
        <v>0</v>
      </c>
      <c r="T45" s="40">
        <v>1</v>
      </c>
      <c r="U45" s="47">
        <v>0</v>
      </c>
      <c r="V45" s="40">
        <v>1</v>
      </c>
      <c r="W45" s="41">
        <v>471</v>
      </c>
      <c r="Y45" s="30" t="s">
        <v>44</v>
      </c>
      <c r="Z45" s="30">
        <f>COUNT(W4:W45)</f>
        <v>42</v>
      </c>
    </row>
    <row r="47" spans="6:70" ht="15" thickBot="1" x14ac:dyDescent="0.4">
      <c r="Y47" t="s">
        <v>21</v>
      </c>
      <c r="AC47" s="7" t="s">
        <v>22</v>
      </c>
      <c r="AD47" s="7">
        <v>0.05</v>
      </c>
    </row>
    <row r="48" spans="6:70" ht="15" thickTop="1" x14ac:dyDescent="0.35">
      <c r="Y48" s="18"/>
      <c r="Z48" s="18" t="s">
        <v>23</v>
      </c>
      <c r="AA48" s="18" t="s">
        <v>24</v>
      </c>
      <c r="AB48" s="18" t="s">
        <v>29</v>
      </c>
      <c r="AC48" s="18" t="s">
        <v>30</v>
      </c>
      <c r="AD48" s="18" t="s">
        <v>50</v>
      </c>
      <c r="AE48" s="18" t="s">
        <v>51</v>
      </c>
    </row>
    <row r="49" spans="25:32" x14ac:dyDescent="0.35">
      <c r="Y49" t="s">
        <v>33</v>
      </c>
      <c r="Z49">
        <f>COUNT(F4:R4)</f>
        <v>13</v>
      </c>
      <c r="AA49" t="e">
        <f ca="1">DEVSQ(MMULT(DEsign(F4:R45),Z54:Z67))</f>
        <v>#NAME?</v>
      </c>
      <c r="AB49" t="e">
        <f ca="1">AA49/Z49</f>
        <v>#NAME?</v>
      </c>
      <c r="AC49" t="e">
        <f ca="1">AB49/AB50</f>
        <v>#NAME?</v>
      </c>
      <c r="AD49" t="e">
        <f ca="1">FDIST(AC49,Z49,Z50)</f>
        <v>#NAME?</v>
      </c>
      <c r="AE49" s="7" t="e">
        <f ca="1">IF(AD49&lt;AD47,"yes","no")</f>
        <v>#NAME?</v>
      </c>
    </row>
    <row r="50" spans="25:32" x14ac:dyDescent="0.35">
      <c r="Y50" t="s">
        <v>37</v>
      </c>
      <c r="Z50">
        <f>Z51-Z49</f>
        <v>28</v>
      </c>
      <c r="AA50" t="e">
        <f ca="1">AA51-AA49</f>
        <v>#NAME?</v>
      </c>
      <c r="AB50" t="e">
        <f ca="1">AA50/Z50</f>
        <v>#NAME?</v>
      </c>
    </row>
    <row r="51" spans="25:32" x14ac:dyDescent="0.35">
      <c r="Y51" s="30" t="s">
        <v>41</v>
      </c>
      <c r="Z51" s="30">
        <f>Z45-1</f>
        <v>41</v>
      </c>
      <c r="AA51" s="30">
        <f>DEVSQ(W4:W45)</f>
        <v>765790.4761904761</v>
      </c>
      <c r="AB51" s="30"/>
      <c r="AC51" s="30"/>
      <c r="AD51" s="30"/>
      <c r="AE51" s="30"/>
    </row>
    <row r="52" spans="25:32" ht="15" thickBot="1" x14ac:dyDescent="0.4"/>
    <row r="53" spans="25:32" ht="15" thickTop="1" x14ac:dyDescent="0.35">
      <c r="Y53" s="18"/>
      <c r="Z53" s="18" t="s">
        <v>54</v>
      </c>
      <c r="AA53" s="18" t="s">
        <v>55</v>
      </c>
      <c r="AB53" s="18" t="s">
        <v>56</v>
      </c>
      <c r="AC53" s="18" t="s">
        <v>50</v>
      </c>
      <c r="AD53" s="18" t="s">
        <v>57</v>
      </c>
      <c r="AE53" s="18" t="s">
        <v>58</v>
      </c>
      <c r="AF53" s="18" t="s">
        <v>59</v>
      </c>
    </row>
    <row r="54" spans="25:32" x14ac:dyDescent="0.35">
      <c r="Y54" t="s">
        <v>62</v>
      </c>
      <c r="Z54" t="e">
        <f t="array" aca="1" ref="Z54:AA67" ca="1">RegCoeff(F4:R45,W4:W45)</f>
        <v>#NAME?</v>
      </c>
      <c r="AA54" t="e">
        <f ca="1"/>
        <v>#NAME?</v>
      </c>
      <c r="AB54" t="e">
        <f ca="1">Z54/AA54</f>
        <v>#NAME?</v>
      </c>
      <c r="AC54" t="e">
        <f ca="1">TDIST(ABS(AB54),$Z$50,2)</f>
        <v>#NAME?</v>
      </c>
      <c r="AD54" t="e">
        <f ca="1">Z54-TINV(AD$47,$Z$50)*AA54</f>
        <v>#NAME?</v>
      </c>
      <c r="AE54" t="e">
        <f ca="1">Z54+TINV(AD$47,$Z$50)*AA54</f>
        <v>#NAME?</v>
      </c>
    </row>
    <row r="55" spans="25:32" x14ac:dyDescent="0.35">
      <c r="Y55">
        <f t="array" ref="Y55:Y67">TRANSPOSE(F3:R3)</f>
        <v>2</v>
      </c>
      <c r="Z55" t="e">
        <f ca="1"/>
        <v>#NAME?</v>
      </c>
      <c r="AA55" t="e">
        <f ca="1"/>
        <v>#NAME?</v>
      </c>
      <c r="AB55" t="e">
        <f t="shared" ref="AB55:AB67" ca="1" si="11">Z55/AA55</f>
        <v>#NAME?</v>
      </c>
      <c r="AC55" t="e">
        <f t="shared" ref="AC55:AC67" ca="1" si="12">TDIST(ABS(AB55),$Z$50,2)</f>
        <v>#NAME?</v>
      </c>
      <c r="AD55" t="e">
        <f t="shared" ref="AD55:AD67" ca="1" si="13">Z55-TINV(AD$47,$Z$50)*AA55</f>
        <v>#NAME?</v>
      </c>
      <c r="AE55" t="e">
        <f t="shared" ref="AE55:AE67" ca="1" si="14">Z55+TINV(AD$47,$Z$50)*AA55</f>
        <v>#NAME?</v>
      </c>
      <c r="AF55" t="e">
        <f ca="1">VIF(F4:R45,1)</f>
        <v>#NAME?</v>
      </c>
    </row>
    <row r="56" spans="25:32" x14ac:dyDescent="0.35">
      <c r="Y56">
        <v>3</v>
      </c>
      <c r="Z56" t="e">
        <f ca="1"/>
        <v>#NAME?</v>
      </c>
      <c r="AA56" t="e">
        <f ca="1"/>
        <v>#NAME?</v>
      </c>
      <c r="AB56" t="e">
        <f t="shared" ca="1" si="11"/>
        <v>#NAME?</v>
      </c>
      <c r="AC56" t="e">
        <f t="shared" ca="1" si="12"/>
        <v>#NAME?</v>
      </c>
      <c r="AD56" t="e">
        <f t="shared" ca="1" si="13"/>
        <v>#NAME?</v>
      </c>
      <c r="AE56" t="e">
        <f t="shared" ca="1" si="14"/>
        <v>#NAME?</v>
      </c>
      <c r="AF56" t="e">
        <f ca="1">VIF(F4:R45,2)</f>
        <v>#NAME?</v>
      </c>
    </row>
    <row r="57" spans="25:32" x14ac:dyDescent="0.35">
      <c r="Y57">
        <v>4</v>
      </c>
      <c r="Z57" t="e">
        <f ca="1"/>
        <v>#NAME?</v>
      </c>
      <c r="AA57" t="e">
        <f ca="1"/>
        <v>#NAME?</v>
      </c>
      <c r="AB57" t="e">
        <f t="shared" ca="1" si="11"/>
        <v>#NAME?</v>
      </c>
      <c r="AC57" t="e">
        <f t="shared" ca="1" si="12"/>
        <v>#NAME?</v>
      </c>
      <c r="AD57" t="e">
        <f t="shared" ca="1" si="13"/>
        <v>#NAME?</v>
      </c>
      <c r="AE57" t="e">
        <f t="shared" ca="1" si="14"/>
        <v>#NAME?</v>
      </c>
      <c r="AF57" t="e">
        <f ca="1">VIF(F4:R45,3)</f>
        <v>#NAME?</v>
      </c>
    </row>
    <row r="58" spans="25:32" x14ac:dyDescent="0.35">
      <c r="Y58">
        <v>5</v>
      </c>
      <c r="Z58" t="e">
        <f ca="1"/>
        <v>#NAME?</v>
      </c>
      <c r="AA58" t="e">
        <f ca="1"/>
        <v>#NAME?</v>
      </c>
      <c r="AB58" t="e">
        <f t="shared" ca="1" si="11"/>
        <v>#NAME?</v>
      </c>
      <c r="AC58" t="e">
        <f t="shared" ca="1" si="12"/>
        <v>#NAME?</v>
      </c>
      <c r="AD58" t="e">
        <f t="shared" ca="1" si="13"/>
        <v>#NAME?</v>
      </c>
      <c r="AE58" t="e">
        <f t="shared" ca="1" si="14"/>
        <v>#NAME?</v>
      </c>
      <c r="AF58" t="e">
        <f ca="1">VIF(F4:R45,4)</f>
        <v>#NAME?</v>
      </c>
    </row>
    <row r="59" spans="25:32" x14ac:dyDescent="0.35">
      <c r="Y59">
        <v>6</v>
      </c>
      <c r="Z59" t="e">
        <f ca="1"/>
        <v>#NAME?</v>
      </c>
      <c r="AA59" t="e">
        <f ca="1"/>
        <v>#NAME?</v>
      </c>
      <c r="AB59" t="e">
        <f t="shared" ca="1" si="11"/>
        <v>#NAME?</v>
      </c>
      <c r="AC59" t="e">
        <f t="shared" ca="1" si="12"/>
        <v>#NAME?</v>
      </c>
      <c r="AD59" t="e">
        <f t="shared" ca="1" si="13"/>
        <v>#NAME?</v>
      </c>
      <c r="AE59" t="e">
        <f t="shared" ca="1" si="14"/>
        <v>#NAME?</v>
      </c>
      <c r="AF59" t="e">
        <f ca="1">VIF(F4:R45,5)</f>
        <v>#NAME?</v>
      </c>
    </row>
    <row r="60" spans="25:32" x14ac:dyDescent="0.35">
      <c r="Y60">
        <v>7</v>
      </c>
      <c r="Z60" t="e">
        <f ca="1"/>
        <v>#NAME?</v>
      </c>
      <c r="AA60" t="e">
        <f ca="1"/>
        <v>#NAME?</v>
      </c>
      <c r="AB60" t="e">
        <f t="shared" ca="1" si="11"/>
        <v>#NAME?</v>
      </c>
      <c r="AC60" t="e">
        <f t="shared" ca="1" si="12"/>
        <v>#NAME?</v>
      </c>
      <c r="AD60" t="e">
        <f t="shared" ca="1" si="13"/>
        <v>#NAME?</v>
      </c>
      <c r="AE60" t="e">
        <f t="shared" ca="1" si="14"/>
        <v>#NAME?</v>
      </c>
      <c r="AF60" t="e">
        <f ca="1">VIF(F4:R45,6)</f>
        <v>#NAME?</v>
      </c>
    </row>
    <row r="61" spans="25:32" x14ac:dyDescent="0.35">
      <c r="Y61">
        <v>8</v>
      </c>
      <c r="Z61" t="e">
        <f ca="1"/>
        <v>#NAME?</v>
      </c>
      <c r="AA61" t="e">
        <f ca="1"/>
        <v>#NAME?</v>
      </c>
      <c r="AB61" t="e">
        <f t="shared" ca="1" si="11"/>
        <v>#NAME?</v>
      </c>
      <c r="AC61" t="e">
        <f t="shared" ca="1" si="12"/>
        <v>#NAME?</v>
      </c>
      <c r="AD61" t="e">
        <f t="shared" ca="1" si="13"/>
        <v>#NAME?</v>
      </c>
      <c r="AE61" t="e">
        <f t="shared" ca="1" si="14"/>
        <v>#NAME?</v>
      </c>
      <c r="AF61" t="e">
        <f ca="1">VIF(F4:R45,7)</f>
        <v>#NAME?</v>
      </c>
    </row>
    <row r="62" spans="25:32" x14ac:dyDescent="0.35">
      <c r="Y62">
        <v>9</v>
      </c>
      <c r="Z62" t="e">
        <f ca="1"/>
        <v>#NAME?</v>
      </c>
      <c r="AA62" t="e">
        <f ca="1"/>
        <v>#NAME?</v>
      </c>
      <c r="AB62" t="e">
        <f t="shared" ca="1" si="11"/>
        <v>#NAME?</v>
      </c>
      <c r="AC62" t="e">
        <f t="shared" ca="1" si="12"/>
        <v>#NAME?</v>
      </c>
      <c r="AD62" t="e">
        <f t="shared" ca="1" si="13"/>
        <v>#NAME?</v>
      </c>
      <c r="AE62" t="e">
        <f t="shared" ca="1" si="14"/>
        <v>#NAME?</v>
      </c>
      <c r="AF62" t="e">
        <f ca="1">VIF(F4:R45,8)</f>
        <v>#NAME?</v>
      </c>
    </row>
    <row r="63" spans="25:32" x14ac:dyDescent="0.35">
      <c r="Y63">
        <v>10</v>
      </c>
      <c r="Z63" t="e">
        <f ca="1"/>
        <v>#NAME?</v>
      </c>
      <c r="AA63" t="e">
        <f ca="1"/>
        <v>#NAME?</v>
      </c>
      <c r="AB63" t="e">
        <f t="shared" ca="1" si="11"/>
        <v>#NAME?</v>
      </c>
      <c r="AC63" t="e">
        <f t="shared" ca="1" si="12"/>
        <v>#NAME?</v>
      </c>
      <c r="AD63" t="e">
        <f t="shared" ca="1" si="13"/>
        <v>#NAME?</v>
      </c>
      <c r="AE63" t="e">
        <f t="shared" ca="1" si="14"/>
        <v>#NAME?</v>
      </c>
      <c r="AF63" t="e">
        <f ca="1">VIF(F4:R45,9)</f>
        <v>#NAME?</v>
      </c>
    </row>
    <row r="64" spans="25:32" x14ac:dyDescent="0.35">
      <c r="Y64">
        <v>11</v>
      </c>
      <c r="Z64" t="e">
        <f ca="1"/>
        <v>#NAME?</v>
      </c>
      <c r="AA64" t="e">
        <f ca="1"/>
        <v>#NAME?</v>
      </c>
      <c r="AB64" t="e">
        <f t="shared" ca="1" si="11"/>
        <v>#NAME?</v>
      </c>
      <c r="AC64" t="e">
        <f t="shared" ca="1" si="12"/>
        <v>#NAME?</v>
      </c>
      <c r="AD64" t="e">
        <f t="shared" ca="1" si="13"/>
        <v>#NAME?</v>
      </c>
      <c r="AE64" t="e">
        <f t="shared" ca="1" si="14"/>
        <v>#NAME?</v>
      </c>
      <c r="AF64" t="e">
        <f ca="1">VIF(F4:R45,10)</f>
        <v>#NAME?</v>
      </c>
    </row>
    <row r="65" spans="25:32" x14ac:dyDescent="0.35">
      <c r="Y65">
        <v>12</v>
      </c>
      <c r="Z65" t="e">
        <f ca="1"/>
        <v>#NAME?</v>
      </c>
      <c r="AA65" t="e">
        <f ca="1"/>
        <v>#NAME?</v>
      </c>
      <c r="AB65" t="e">
        <f t="shared" ca="1" si="11"/>
        <v>#NAME?</v>
      </c>
      <c r="AC65" t="e">
        <f t="shared" ca="1" si="12"/>
        <v>#NAME?</v>
      </c>
      <c r="AD65" t="e">
        <f t="shared" ca="1" si="13"/>
        <v>#NAME?</v>
      </c>
      <c r="AE65" t="e">
        <f t="shared" ca="1" si="14"/>
        <v>#NAME?</v>
      </c>
      <c r="AF65" t="e">
        <f ca="1">VIF(F4:R45,11)</f>
        <v>#NAME?</v>
      </c>
    </row>
    <row r="66" spans="25:32" x14ac:dyDescent="0.35">
      <c r="Y66">
        <v>13</v>
      </c>
      <c r="Z66" t="e">
        <f ca="1"/>
        <v>#NAME?</v>
      </c>
      <c r="AA66" t="e">
        <f ca="1"/>
        <v>#NAME?</v>
      </c>
      <c r="AB66" t="e">
        <f t="shared" ca="1" si="11"/>
        <v>#NAME?</v>
      </c>
      <c r="AC66" t="e">
        <f t="shared" ca="1" si="12"/>
        <v>#NAME?</v>
      </c>
      <c r="AD66" t="e">
        <f t="shared" ca="1" si="13"/>
        <v>#NAME?</v>
      </c>
      <c r="AE66" t="e">
        <f t="shared" ca="1" si="14"/>
        <v>#NAME?</v>
      </c>
      <c r="AF66" t="e">
        <f ca="1">VIF(F4:R45,12)</f>
        <v>#NAME?</v>
      </c>
    </row>
    <row r="67" spans="25:32" x14ac:dyDescent="0.35">
      <c r="Y67" s="30">
        <v>14</v>
      </c>
      <c r="Z67" s="30" t="e">
        <f ca="1"/>
        <v>#NAME?</v>
      </c>
      <c r="AA67" s="30" t="e">
        <f ca="1"/>
        <v>#NAME?</v>
      </c>
      <c r="AB67" s="30" t="e">
        <f t="shared" ca="1" si="11"/>
        <v>#NAME?</v>
      </c>
      <c r="AC67" s="30" t="e">
        <f t="shared" ca="1" si="12"/>
        <v>#NAME?</v>
      </c>
      <c r="AD67" s="30" t="e">
        <f t="shared" ca="1" si="13"/>
        <v>#NAME?</v>
      </c>
      <c r="AE67" s="30" t="e">
        <f t="shared" ca="1" si="14"/>
        <v>#NAME?</v>
      </c>
      <c r="AF67" s="30" t="e">
        <f ca="1">VIF(F4:R45,13)</f>
        <v>#NAME?</v>
      </c>
    </row>
    <row r="71" spans="25:32" x14ac:dyDescent="0.35">
      <c r="Y71" t="s">
        <v>71</v>
      </c>
    </row>
    <row r="73" spans="25:32" ht="15" thickBot="1" x14ac:dyDescent="0.4">
      <c r="Y73" s="8" t="s">
        <v>20</v>
      </c>
      <c r="Z73" s="8"/>
      <c r="AB73" s="8"/>
      <c r="AC73" s="8"/>
    </row>
    <row r="74" spans="25:32" ht="15" thickTop="1" x14ac:dyDescent="0.35">
      <c r="Y74" t="s">
        <v>27</v>
      </c>
      <c r="Z74" t="e">
        <f ca="1">SQRT(Z75)</f>
        <v>#NAME?</v>
      </c>
      <c r="AB74" t="s">
        <v>28</v>
      </c>
      <c r="AC74" t="e">
        <f ca="1">Z78*LN(AA83/Z78)+2*(Z82+1)</f>
        <v>#NAME?</v>
      </c>
    </row>
    <row r="75" spans="25:32" x14ac:dyDescent="0.35">
      <c r="Y75" t="s">
        <v>34</v>
      </c>
      <c r="Z75" t="e">
        <f ca="1">AA82/AA84</f>
        <v>#NAME?</v>
      </c>
      <c r="AB75" t="s">
        <v>35</v>
      </c>
      <c r="AC75" t="e">
        <f ca="1">AC74+2*(Z82+2)*(Z82+3)/(Z78-Z82-3)</f>
        <v>#NAME?</v>
      </c>
    </row>
    <row r="76" spans="25:32" x14ac:dyDescent="0.35">
      <c r="Y76" t="s">
        <v>38</v>
      </c>
      <c r="Z76" t="e">
        <f ca="1">1-(1-Z75)*(Z78-1)/(Z78-Z82-1)</f>
        <v>#NAME?</v>
      </c>
      <c r="AB76" s="30" t="s">
        <v>39</v>
      </c>
      <c r="AC76" s="30" t="e">
        <f ca="1">Z78*LN(AA83/Z78)+(Z82+1)*LN(Z78)</f>
        <v>#NAME?</v>
      </c>
    </row>
    <row r="77" spans="25:32" x14ac:dyDescent="0.35">
      <c r="Y77" t="s">
        <v>42</v>
      </c>
      <c r="Z77" t="e">
        <f ca="1">SQRT(AB83)</f>
        <v>#NAME?</v>
      </c>
    </row>
    <row r="78" spans="25:32" x14ac:dyDescent="0.35">
      <c r="Y78" s="30" t="s">
        <v>44</v>
      </c>
      <c r="Z78" s="30">
        <f>COUNT(W4:W45)</f>
        <v>42</v>
      </c>
    </row>
    <row r="80" spans="25:32" ht="15" thickBot="1" x14ac:dyDescent="0.4">
      <c r="Y80" t="s">
        <v>21</v>
      </c>
      <c r="AC80" s="7" t="s">
        <v>22</v>
      </c>
      <c r="AD80" s="7">
        <v>0.05</v>
      </c>
    </row>
    <row r="81" spans="25:32" ht="15" thickTop="1" x14ac:dyDescent="0.35">
      <c r="Y81" s="18"/>
      <c r="Z81" s="18" t="s">
        <v>23</v>
      </c>
      <c r="AA81" s="18" t="s">
        <v>24</v>
      </c>
      <c r="AB81" s="18" t="s">
        <v>29</v>
      </c>
      <c r="AC81" s="18" t="s">
        <v>30</v>
      </c>
      <c r="AD81" s="18" t="s">
        <v>50</v>
      </c>
      <c r="AE81" s="18" t="s">
        <v>51</v>
      </c>
    </row>
    <row r="82" spans="25:32" x14ac:dyDescent="0.35">
      <c r="Y82" t="s">
        <v>33</v>
      </c>
      <c r="Z82">
        <f>COUNT(S4:V4)</f>
        <v>4</v>
      </c>
      <c r="AA82" t="e">
        <f ca="1">DEVSQ(MMULT(DEsign(S4:V45),Z87:Z91))</f>
        <v>#NAME?</v>
      </c>
      <c r="AB82" t="e">
        <f ca="1">AA82/Z82</f>
        <v>#NAME?</v>
      </c>
      <c r="AC82" t="e">
        <f ca="1">AB82/AB83</f>
        <v>#NAME?</v>
      </c>
      <c r="AD82" t="e">
        <f ca="1">FDIST(AC82,Z82,Z83)</f>
        <v>#NAME?</v>
      </c>
      <c r="AE82" s="7" t="e">
        <f ca="1">IF(AD82&lt;AD80,"yes","no")</f>
        <v>#NAME?</v>
      </c>
    </row>
    <row r="83" spans="25:32" x14ac:dyDescent="0.35">
      <c r="Y83" t="s">
        <v>37</v>
      </c>
      <c r="Z83">
        <f>Z84-Z82</f>
        <v>37</v>
      </c>
      <c r="AA83" t="e">
        <f ca="1">AA84-AA82</f>
        <v>#NAME?</v>
      </c>
      <c r="AB83" t="e">
        <f ca="1">AA83/Z83</f>
        <v>#NAME?</v>
      </c>
    </row>
    <row r="84" spans="25:32" x14ac:dyDescent="0.35">
      <c r="Y84" s="30" t="s">
        <v>41</v>
      </c>
      <c r="Z84" s="30">
        <f>Z78-1</f>
        <v>41</v>
      </c>
      <c r="AA84" s="30">
        <f>DEVSQ(W4:W45)</f>
        <v>765790.4761904761</v>
      </c>
      <c r="AB84" s="30"/>
      <c r="AC84" s="30"/>
      <c r="AD84" s="30"/>
      <c r="AE84" s="30"/>
    </row>
    <row r="85" spans="25:32" ht="15" thickBot="1" x14ac:dyDescent="0.4"/>
    <row r="86" spans="25:32" ht="15" thickTop="1" x14ac:dyDescent="0.35">
      <c r="Y86" s="18"/>
      <c r="Z86" s="18" t="s">
        <v>54</v>
      </c>
      <c r="AA86" s="18" t="s">
        <v>55</v>
      </c>
      <c r="AB86" s="18" t="s">
        <v>56</v>
      </c>
      <c r="AC86" s="18" t="s">
        <v>50</v>
      </c>
      <c r="AD86" s="18" t="s">
        <v>57</v>
      </c>
      <c r="AE86" s="18" t="s">
        <v>58</v>
      </c>
      <c r="AF86" s="18" t="s">
        <v>59</v>
      </c>
    </row>
    <row r="87" spans="25:32" x14ac:dyDescent="0.35">
      <c r="Y87" t="s">
        <v>62</v>
      </c>
      <c r="Z87" t="e">
        <f t="array" aca="1" ref="Z87:AA91" ca="1">RegCoeff(S4:V45,W4:W45)</f>
        <v>#NAME?</v>
      </c>
      <c r="AA87" t="e">
        <f ca="1"/>
        <v>#NAME?</v>
      </c>
      <c r="AB87" t="e">
        <f ca="1">Z87/AA87</f>
        <v>#NAME?</v>
      </c>
      <c r="AC87" t="e">
        <f ca="1">TDIST(ABS(AB87),$Z$83,2)</f>
        <v>#NAME?</v>
      </c>
      <c r="AD87" t="e">
        <f ca="1">Z87-TINV(AD$80,$Z$83)*AA87</f>
        <v>#NAME?</v>
      </c>
      <c r="AE87" t="e">
        <f ca="1">Z87+TINV(AD$80,$Z$83)*AA87</f>
        <v>#NAME?</v>
      </c>
    </row>
    <row r="88" spans="25:32" x14ac:dyDescent="0.35">
      <c r="Y88">
        <f t="array" ref="Y88:Y91">TRANSPOSE(S3:V3)</f>
        <v>2</v>
      </c>
      <c r="Z88" t="e">
        <f ca="1"/>
        <v>#NAME?</v>
      </c>
      <c r="AA88" t="e">
        <f ca="1"/>
        <v>#NAME?</v>
      </c>
      <c r="AB88" t="e">
        <f ca="1">Z88/AA88</f>
        <v>#NAME?</v>
      </c>
      <c r="AC88" t="e">
        <f ca="1">TDIST(ABS(AB88),$Z$83,2)</f>
        <v>#NAME?</v>
      </c>
      <c r="AD88" t="e">
        <f ca="1">Z88-TINV(AD$80,$Z$83)*AA88</f>
        <v>#NAME?</v>
      </c>
      <c r="AE88" t="e">
        <f ca="1">Z88+TINV(AD$80,$Z$83)*AA88</f>
        <v>#NAME?</v>
      </c>
      <c r="AF88" t="e">
        <f ca="1">VIF(S4:V45,1)</f>
        <v>#NAME?</v>
      </c>
    </row>
    <row r="89" spans="25:32" x14ac:dyDescent="0.35">
      <c r="Y89">
        <v>3</v>
      </c>
      <c r="Z89" t="e">
        <f ca="1"/>
        <v>#NAME?</v>
      </c>
      <c r="AA89" t="e">
        <f ca="1"/>
        <v>#NAME?</v>
      </c>
      <c r="AB89" t="e">
        <f ca="1">Z89/AA89</f>
        <v>#NAME?</v>
      </c>
      <c r="AC89" t="e">
        <f ca="1">TDIST(ABS(AB89),$Z$83,2)</f>
        <v>#NAME?</v>
      </c>
      <c r="AD89" t="e">
        <f ca="1">Z89-TINV(AD$80,$Z$83)*AA89</f>
        <v>#NAME?</v>
      </c>
      <c r="AE89" t="e">
        <f ca="1">Z89+TINV(AD$80,$Z$83)*AA89</f>
        <v>#NAME?</v>
      </c>
      <c r="AF89" t="e">
        <f ca="1">VIF(S4:V45,2)</f>
        <v>#NAME?</v>
      </c>
    </row>
    <row r="90" spans="25:32" x14ac:dyDescent="0.35">
      <c r="Y90" t="str">
        <v>mid</v>
      </c>
      <c r="Z90" t="e">
        <f ca="1"/>
        <v>#NAME?</v>
      </c>
      <c r="AA90" t="e">
        <f ca="1"/>
        <v>#NAME?</v>
      </c>
      <c r="AB90" t="e">
        <f ca="1">Z90/AA90</f>
        <v>#NAME?</v>
      </c>
      <c r="AC90" t="e">
        <f ca="1">TDIST(ABS(AB90),$Z$83,2)</f>
        <v>#NAME?</v>
      </c>
      <c r="AD90" t="e">
        <f ca="1">Z90-TINV(AD$80,$Z$83)*AA90</f>
        <v>#NAME?</v>
      </c>
      <c r="AE90" t="e">
        <f ca="1">Z90+TINV(AD$80,$Z$83)*AA90</f>
        <v>#NAME?</v>
      </c>
      <c r="AF90" t="e">
        <f ca="1">VIF(S4:V45,3)</f>
        <v>#NAME?</v>
      </c>
    </row>
    <row r="91" spans="25:32" x14ac:dyDescent="0.35">
      <c r="Y91" s="30" t="str">
        <v>old</v>
      </c>
      <c r="Z91" s="30" t="e">
        <f ca="1"/>
        <v>#NAME?</v>
      </c>
      <c r="AA91" s="30" t="e">
        <f ca="1"/>
        <v>#NAME?</v>
      </c>
      <c r="AB91" s="30" t="e">
        <f ca="1">Z91/AA91</f>
        <v>#NAME?</v>
      </c>
      <c r="AC91" s="30" t="e">
        <f ca="1">TDIST(ABS(AB91),$Z$83,2)</f>
        <v>#NAME?</v>
      </c>
      <c r="AD91" s="30" t="e">
        <f ca="1">Z91-TINV(AD$80,$Z$83)*AA91</f>
        <v>#NAME?</v>
      </c>
      <c r="AE91" s="30" t="e">
        <f ca="1">Z91+TINV(AD$80,$Z$83)*AA91</f>
        <v>#NAME?</v>
      </c>
      <c r="AF91" s="30" t="e">
        <f ca="1">VIF(S4:V45,4)</f>
        <v>#NAME?</v>
      </c>
    </row>
    <row r="94" spans="25:32" x14ac:dyDescent="0.35">
      <c r="Y94" t="s">
        <v>72</v>
      </c>
    </row>
    <row r="96" spans="25:32" ht="15" thickBot="1" x14ac:dyDescent="0.4">
      <c r="Y96" s="8" t="s">
        <v>20</v>
      </c>
      <c r="Z96" s="8"/>
      <c r="AB96" s="8"/>
      <c r="AC96" s="8"/>
    </row>
    <row r="97" spans="25:32" ht="15" thickTop="1" x14ac:dyDescent="0.35">
      <c r="Y97" t="s">
        <v>27</v>
      </c>
      <c r="Z97" t="e">
        <f ca="1">SQRT(Z98)</f>
        <v>#NAME?</v>
      </c>
      <c r="AB97" t="s">
        <v>28</v>
      </c>
      <c r="AC97" t="e">
        <f ca="1">Z101*LN(AA106/Z101)+2*(Z105+1)</f>
        <v>#NAME?</v>
      </c>
    </row>
    <row r="98" spans="25:32" x14ac:dyDescent="0.35">
      <c r="Y98" t="s">
        <v>34</v>
      </c>
      <c r="Z98" t="e">
        <f ca="1">AA105/AA107</f>
        <v>#NAME?</v>
      </c>
      <c r="AB98" t="s">
        <v>35</v>
      </c>
      <c r="AC98" t="e">
        <f ca="1">AC97+2*(Z105+2)*(Z105+3)/(Z101-Z105-3)</f>
        <v>#NAME?</v>
      </c>
    </row>
    <row r="99" spans="25:32" x14ac:dyDescent="0.35">
      <c r="Y99" t="s">
        <v>38</v>
      </c>
      <c r="Z99" t="e">
        <f ca="1">1-(1-Z98)*(Z101-1)/(Z101-Z105-1)</f>
        <v>#NAME?</v>
      </c>
      <c r="AB99" s="30" t="s">
        <v>39</v>
      </c>
      <c r="AC99" s="30" t="e">
        <f ca="1">Z101*LN(AA106/Z101)+(Z105+1)*LN(Z101)</f>
        <v>#NAME?</v>
      </c>
    </row>
    <row r="100" spans="25:32" x14ac:dyDescent="0.35">
      <c r="Y100" t="s">
        <v>42</v>
      </c>
      <c r="Z100" t="e">
        <f ca="1">SQRT(AB106)</f>
        <v>#NAME?</v>
      </c>
    </row>
    <row r="101" spans="25:32" x14ac:dyDescent="0.35">
      <c r="Y101" s="30" t="s">
        <v>44</v>
      </c>
      <c r="Z101" s="30">
        <f>COUNT(W4:W45)</f>
        <v>42</v>
      </c>
    </row>
    <row r="103" spans="25:32" ht="15" thickBot="1" x14ac:dyDescent="0.4">
      <c r="Y103" t="s">
        <v>21</v>
      </c>
      <c r="AC103" s="7" t="s">
        <v>22</v>
      </c>
      <c r="AD103" s="7">
        <v>0.05</v>
      </c>
    </row>
    <row r="104" spans="25:32" ht="15" thickTop="1" x14ac:dyDescent="0.35">
      <c r="Y104" s="18"/>
      <c r="Z104" s="18" t="s">
        <v>23</v>
      </c>
      <c r="AA104" s="18" t="s">
        <v>24</v>
      </c>
      <c r="AB104" s="18" t="s">
        <v>29</v>
      </c>
      <c r="AC104" s="18" t="s">
        <v>30</v>
      </c>
      <c r="AD104" s="18" t="s">
        <v>50</v>
      </c>
      <c r="AE104" s="18" t="s">
        <v>51</v>
      </c>
    </row>
    <row r="105" spans="25:32" x14ac:dyDescent="0.35">
      <c r="Y105" t="s">
        <v>33</v>
      </c>
      <c r="Z105">
        <f>COUNT(U4:V4)</f>
        <v>2</v>
      </c>
      <c r="AA105" t="e">
        <f ca="1">DEVSQ(MMULT(DEsign(U4:V45),Z110:Z112))</f>
        <v>#NAME?</v>
      </c>
      <c r="AB105" t="e">
        <f ca="1">AA105/Z105</f>
        <v>#NAME?</v>
      </c>
      <c r="AC105" t="e">
        <f ca="1">AB105/AB106</f>
        <v>#NAME?</v>
      </c>
      <c r="AD105" t="e">
        <f ca="1">FDIST(AC105,Z105,Z106)</f>
        <v>#NAME?</v>
      </c>
      <c r="AE105" s="7" t="e">
        <f ca="1">IF(AD105&lt;AD103,"yes","no")</f>
        <v>#NAME?</v>
      </c>
    </row>
    <row r="106" spans="25:32" x14ac:dyDescent="0.35">
      <c r="Y106" t="s">
        <v>37</v>
      </c>
      <c r="Z106">
        <f>Z107-Z105</f>
        <v>39</v>
      </c>
      <c r="AA106" t="e">
        <f ca="1">AA107-AA105</f>
        <v>#NAME?</v>
      </c>
      <c r="AB106" t="e">
        <f ca="1">AA106/Z106</f>
        <v>#NAME?</v>
      </c>
    </row>
    <row r="107" spans="25:32" x14ac:dyDescent="0.35">
      <c r="Y107" s="30" t="s">
        <v>41</v>
      </c>
      <c r="Z107" s="30">
        <f>Z101-1</f>
        <v>41</v>
      </c>
      <c r="AA107" s="30">
        <f>DEVSQ(W4:W45)</f>
        <v>765790.4761904761</v>
      </c>
      <c r="AB107" s="30"/>
      <c r="AC107" s="30"/>
      <c r="AD107" s="30"/>
      <c r="AE107" s="30"/>
    </row>
    <row r="108" spans="25:32" ht="15" thickBot="1" x14ac:dyDescent="0.4"/>
    <row r="109" spans="25:32" ht="15" thickTop="1" x14ac:dyDescent="0.35">
      <c r="Y109" s="18"/>
      <c r="Z109" s="18" t="s">
        <v>54</v>
      </c>
      <c r="AA109" s="18" t="s">
        <v>55</v>
      </c>
      <c r="AB109" s="18" t="s">
        <v>56</v>
      </c>
      <c r="AC109" s="18" t="s">
        <v>50</v>
      </c>
      <c r="AD109" s="18" t="s">
        <v>57</v>
      </c>
      <c r="AE109" s="18" t="s">
        <v>58</v>
      </c>
      <c r="AF109" s="18" t="s">
        <v>59</v>
      </c>
    </row>
    <row r="110" spans="25:32" x14ac:dyDescent="0.35">
      <c r="Y110" t="s">
        <v>62</v>
      </c>
      <c r="Z110" t="e">
        <f t="array" aca="1" ref="Z110:AA112" ca="1">RegCoeff(U4:V45,W4:W45)</f>
        <v>#NAME?</v>
      </c>
      <c r="AA110" t="e">
        <f ca="1"/>
        <v>#NAME?</v>
      </c>
      <c r="AB110" t="e">
        <f ca="1">Z110/AA110</f>
        <v>#NAME?</v>
      </c>
      <c r="AC110" t="e">
        <f ca="1">TDIST(ABS(AB110),$Z$106,2)</f>
        <v>#NAME?</v>
      </c>
      <c r="AD110" t="e">
        <f ca="1">Z110-TINV(AD$103,$Z$106)*AA110</f>
        <v>#NAME?</v>
      </c>
      <c r="AE110" t="e">
        <f ca="1">Z110+TINV(AD$103,$Z$106)*AA110</f>
        <v>#NAME?</v>
      </c>
    </row>
    <row r="111" spans="25:32" x14ac:dyDescent="0.35">
      <c r="Y111" t="str">
        <f t="array" ref="Y111:Y112">TRANSPOSE(U3:V3)</f>
        <v>mid</v>
      </c>
      <c r="Z111" t="e">
        <f ca="1"/>
        <v>#NAME?</v>
      </c>
      <c r="AA111" t="e">
        <f ca="1"/>
        <v>#NAME?</v>
      </c>
      <c r="AB111" t="e">
        <f ca="1">Z111/AA111</f>
        <v>#NAME?</v>
      </c>
      <c r="AC111" t="e">
        <f ca="1">TDIST(ABS(AB111),$Z$106,2)</f>
        <v>#NAME?</v>
      </c>
      <c r="AD111" t="e">
        <f ca="1">Z111-TINV(AD$103,$Z$106)*AA111</f>
        <v>#NAME?</v>
      </c>
      <c r="AE111" t="e">
        <f ca="1">Z111+TINV(AD$103,$Z$106)*AA111</f>
        <v>#NAME?</v>
      </c>
      <c r="AF111" t="e">
        <f ca="1">VIF(U4:V45,1)</f>
        <v>#NAME?</v>
      </c>
    </row>
    <row r="112" spans="25:32" x14ac:dyDescent="0.35">
      <c r="Y112" s="30" t="str">
        <v>old</v>
      </c>
      <c r="Z112" s="30" t="e">
        <f ca="1"/>
        <v>#NAME?</v>
      </c>
      <c r="AA112" s="30" t="e">
        <f ca="1"/>
        <v>#NAME?</v>
      </c>
      <c r="AB112" s="30" t="e">
        <f ca="1">Z112/AA112</f>
        <v>#NAME?</v>
      </c>
      <c r="AC112" s="30" t="e">
        <f ca="1">TDIST(ABS(AB112),$Z$106,2)</f>
        <v>#NAME?</v>
      </c>
      <c r="AD112" s="30" t="e">
        <f ca="1">Z112-TINV(AD$103,$Z$106)*AA112</f>
        <v>#NAME?</v>
      </c>
      <c r="AE112" s="30" t="e">
        <f ca="1">Z112+TINV(AD$103,$Z$106)*AA112</f>
        <v>#NAME?</v>
      </c>
      <c r="AF112" s="30" t="e">
        <f ca="1">VIF(U4:V45,2)</f>
        <v>#NAME?</v>
      </c>
    </row>
    <row r="115" spans="25:31" x14ac:dyDescent="0.35">
      <c r="Y115" t="s">
        <v>73</v>
      </c>
    </row>
    <row r="117" spans="25:31" ht="15" thickBot="1" x14ac:dyDescent="0.4">
      <c r="Y117" s="8" t="s">
        <v>20</v>
      </c>
      <c r="Z117" s="8"/>
      <c r="AB117" s="8"/>
      <c r="AC117" s="8"/>
    </row>
    <row r="118" spans="25:31" ht="15" thickTop="1" x14ac:dyDescent="0.35">
      <c r="Y118" t="s">
        <v>27</v>
      </c>
      <c r="Z118" t="e">
        <f ca="1">SQRT(Z119)</f>
        <v>#NAME?</v>
      </c>
      <c r="AB118" t="s">
        <v>28</v>
      </c>
      <c r="AC118" t="e">
        <f ca="1">Z122*LN(AA127/Z122)+2*(Z126+1)</f>
        <v>#NAME?</v>
      </c>
    </row>
    <row r="119" spans="25:31" x14ac:dyDescent="0.35">
      <c r="Y119" t="s">
        <v>34</v>
      </c>
      <c r="Z119" t="e">
        <f ca="1">AA126/AA128</f>
        <v>#NAME?</v>
      </c>
      <c r="AB119" t="s">
        <v>35</v>
      </c>
      <c r="AC119" t="e">
        <f ca="1">AC118+2*(Z126+2)*(Z126+3)/(Z122-Z126-3)</f>
        <v>#NAME?</v>
      </c>
    </row>
    <row r="120" spans="25:31" x14ac:dyDescent="0.35">
      <c r="Y120" t="s">
        <v>38</v>
      </c>
      <c r="Z120" t="e">
        <f ca="1">1-(1-Z119)*(Z122-1)/(Z122-Z126-1)</f>
        <v>#NAME?</v>
      </c>
      <c r="AB120" s="30" t="s">
        <v>39</v>
      </c>
      <c r="AC120" s="30" t="e">
        <f ca="1">Z122*LN(AA127/Z122)+(Z126+1)*LN(Z122)</f>
        <v>#NAME?</v>
      </c>
    </row>
    <row r="121" spans="25:31" x14ac:dyDescent="0.35">
      <c r="Y121" t="s">
        <v>42</v>
      </c>
      <c r="Z121" t="e">
        <f ca="1">SQRT(AB127)</f>
        <v>#NAME?</v>
      </c>
    </row>
    <row r="122" spans="25:31" x14ac:dyDescent="0.35">
      <c r="Y122" s="30" t="s">
        <v>44</v>
      </c>
      <c r="Z122" s="30">
        <f>COUNT(W4:W45)</f>
        <v>42</v>
      </c>
    </row>
    <row r="124" spans="25:31" ht="15" thickBot="1" x14ac:dyDescent="0.4">
      <c r="Y124" t="s">
        <v>21</v>
      </c>
      <c r="AC124" s="7" t="s">
        <v>22</v>
      </c>
      <c r="AD124" s="7">
        <v>0.05</v>
      </c>
    </row>
    <row r="125" spans="25:31" ht="15" thickTop="1" x14ac:dyDescent="0.35">
      <c r="Y125" s="18"/>
      <c r="Z125" s="18" t="s">
        <v>23</v>
      </c>
      <c r="AA125" s="18" t="s">
        <v>24</v>
      </c>
      <c r="AB125" s="18" t="s">
        <v>29</v>
      </c>
      <c r="AC125" s="18" t="s">
        <v>30</v>
      </c>
      <c r="AD125" s="18" t="s">
        <v>50</v>
      </c>
      <c r="AE125" s="18" t="s">
        <v>51</v>
      </c>
    </row>
    <row r="126" spans="25:31" x14ac:dyDescent="0.35">
      <c r="Y126" t="s">
        <v>33</v>
      </c>
      <c r="Z126">
        <f>COUNT(F4:T4)</f>
        <v>15</v>
      </c>
      <c r="AA126" t="e">
        <f ca="1">DEVSQ(MMULT(DEsign(F4:T45),Z131:Z146))</f>
        <v>#NAME?</v>
      </c>
      <c r="AB126" t="e">
        <f ca="1">AA126/Z126</f>
        <v>#NAME?</v>
      </c>
      <c r="AC126" t="e">
        <f ca="1">AB126/AB127</f>
        <v>#NAME?</v>
      </c>
      <c r="AD126" t="e">
        <f ca="1">FDIST(AC126,Z126,Z127)</f>
        <v>#NAME?</v>
      </c>
      <c r="AE126" s="7" t="e">
        <f ca="1">IF(AD126&lt;AD124,"yes","no")</f>
        <v>#NAME?</v>
      </c>
    </row>
    <row r="127" spans="25:31" x14ac:dyDescent="0.35">
      <c r="Y127" t="s">
        <v>37</v>
      </c>
      <c r="Z127">
        <f>Z128-Z126</f>
        <v>26</v>
      </c>
      <c r="AA127" t="e">
        <f ca="1">AA128-AA126</f>
        <v>#NAME?</v>
      </c>
      <c r="AB127" t="e">
        <f ca="1">AA127/Z127</f>
        <v>#NAME?</v>
      </c>
    </row>
    <row r="128" spans="25:31" x14ac:dyDescent="0.35">
      <c r="Y128" s="30" t="s">
        <v>41</v>
      </c>
      <c r="Z128" s="30">
        <f>Z122-1</f>
        <v>41</v>
      </c>
      <c r="AA128" s="30">
        <f>DEVSQ(W4:W45)</f>
        <v>765790.4761904761</v>
      </c>
      <c r="AB128" s="30"/>
      <c r="AC128" s="30"/>
      <c r="AD128" s="30"/>
      <c r="AE128" s="30"/>
    </row>
    <row r="129" spans="25:32" ht="15" thickBot="1" x14ac:dyDescent="0.4"/>
    <row r="130" spans="25:32" ht="15" thickTop="1" x14ac:dyDescent="0.35">
      <c r="Y130" s="18"/>
      <c r="Z130" s="18" t="s">
        <v>54</v>
      </c>
      <c r="AA130" s="18" t="s">
        <v>55</v>
      </c>
      <c r="AB130" s="18" t="s">
        <v>56</v>
      </c>
      <c r="AC130" s="18" t="s">
        <v>50</v>
      </c>
      <c r="AD130" s="18" t="s">
        <v>57</v>
      </c>
      <c r="AE130" s="18" t="s">
        <v>58</v>
      </c>
      <c r="AF130" s="18" t="s">
        <v>59</v>
      </c>
    </row>
    <row r="131" spans="25:32" x14ac:dyDescent="0.35">
      <c r="Y131" t="s">
        <v>62</v>
      </c>
      <c r="Z131" t="e">
        <f t="array" aca="1" ref="Z131:AA146" ca="1">RegCoeff(F4:T45,W4:W45)</f>
        <v>#NAME?</v>
      </c>
      <c r="AA131" t="e">
        <f ca="1"/>
        <v>#NAME?</v>
      </c>
      <c r="AB131" t="e">
        <f ca="1">Z131/AA131</f>
        <v>#NAME?</v>
      </c>
      <c r="AC131" t="e">
        <f ca="1">TDIST(ABS(AB131),$Z$127,2)</f>
        <v>#NAME?</v>
      </c>
      <c r="AD131" t="e">
        <f ca="1">Z131-TINV(AD$124,$Z$127)*AA131</f>
        <v>#NAME?</v>
      </c>
      <c r="AE131" t="e">
        <f ca="1">Z131+TINV(AD$124,$Z$127)*AA131</f>
        <v>#NAME?</v>
      </c>
    </row>
    <row r="132" spans="25:32" x14ac:dyDescent="0.35">
      <c r="Y132">
        <f t="array" ref="Y132:Y146">TRANSPOSE(F3:T3)</f>
        <v>2</v>
      </c>
      <c r="Z132" t="e">
        <f ca="1"/>
        <v>#NAME?</v>
      </c>
      <c r="AA132" t="e">
        <f ca="1"/>
        <v>#NAME?</v>
      </c>
      <c r="AB132" t="e">
        <f t="shared" ref="AB132:AB146" ca="1" si="15">Z132/AA132</f>
        <v>#NAME?</v>
      </c>
      <c r="AC132" t="e">
        <f t="shared" ref="AC132:AC146" ca="1" si="16">TDIST(ABS(AB132),$Z$127,2)</f>
        <v>#NAME?</v>
      </c>
      <c r="AD132" t="e">
        <f t="shared" ref="AD132:AD146" ca="1" si="17">Z132-TINV(AD$124,$Z$127)*AA132</f>
        <v>#NAME?</v>
      </c>
      <c r="AE132" t="e">
        <f t="shared" ref="AE132:AE146" ca="1" si="18">Z132+TINV(AD$124,$Z$127)*AA132</f>
        <v>#NAME?</v>
      </c>
      <c r="AF132" t="e">
        <f ca="1">VIF(F4:T45,1)</f>
        <v>#NAME?</v>
      </c>
    </row>
    <row r="133" spans="25:32" x14ac:dyDescent="0.35">
      <c r="Y133">
        <v>3</v>
      </c>
      <c r="Z133" t="e">
        <f ca="1"/>
        <v>#NAME?</v>
      </c>
      <c r="AA133" t="e">
        <f ca="1"/>
        <v>#NAME?</v>
      </c>
      <c r="AB133" t="e">
        <f t="shared" ca="1" si="15"/>
        <v>#NAME?</v>
      </c>
      <c r="AC133" t="e">
        <f t="shared" ca="1" si="16"/>
        <v>#NAME?</v>
      </c>
      <c r="AD133" t="e">
        <f t="shared" ca="1" si="17"/>
        <v>#NAME?</v>
      </c>
      <c r="AE133" t="e">
        <f t="shared" ca="1" si="18"/>
        <v>#NAME?</v>
      </c>
      <c r="AF133" t="e">
        <f ca="1">VIF(F4:T45,2)</f>
        <v>#NAME?</v>
      </c>
    </row>
    <row r="134" spans="25:32" x14ac:dyDescent="0.35">
      <c r="Y134">
        <v>4</v>
      </c>
      <c r="Z134" t="e">
        <f ca="1"/>
        <v>#NAME?</v>
      </c>
      <c r="AA134" t="e">
        <f ca="1"/>
        <v>#NAME?</v>
      </c>
      <c r="AB134" t="e">
        <f t="shared" ca="1" si="15"/>
        <v>#NAME?</v>
      </c>
      <c r="AC134" t="e">
        <f t="shared" ca="1" si="16"/>
        <v>#NAME?</v>
      </c>
      <c r="AD134" t="e">
        <f t="shared" ca="1" si="17"/>
        <v>#NAME?</v>
      </c>
      <c r="AE134" t="e">
        <f t="shared" ca="1" si="18"/>
        <v>#NAME?</v>
      </c>
      <c r="AF134" t="e">
        <f ca="1">VIF(F4:T45,3)</f>
        <v>#NAME?</v>
      </c>
    </row>
    <row r="135" spans="25:32" x14ac:dyDescent="0.35">
      <c r="Y135">
        <v>5</v>
      </c>
      <c r="Z135" t="e">
        <f ca="1"/>
        <v>#NAME?</v>
      </c>
      <c r="AA135" t="e">
        <f ca="1"/>
        <v>#NAME?</v>
      </c>
      <c r="AB135" t="e">
        <f t="shared" ca="1" si="15"/>
        <v>#NAME?</v>
      </c>
      <c r="AC135" t="e">
        <f t="shared" ca="1" si="16"/>
        <v>#NAME?</v>
      </c>
      <c r="AD135" t="e">
        <f t="shared" ca="1" si="17"/>
        <v>#NAME?</v>
      </c>
      <c r="AE135" t="e">
        <f t="shared" ca="1" si="18"/>
        <v>#NAME?</v>
      </c>
      <c r="AF135" t="e">
        <f ca="1">VIF(F4:T45,4)</f>
        <v>#NAME?</v>
      </c>
    </row>
    <row r="136" spans="25:32" x14ac:dyDescent="0.35">
      <c r="Y136">
        <v>6</v>
      </c>
      <c r="Z136" t="e">
        <f ca="1"/>
        <v>#NAME?</v>
      </c>
      <c r="AA136" t="e">
        <f ca="1"/>
        <v>#NAME?</v>
      </c>
      <c r="AB136" t="e">
        <f t="shared" ca="1" si="15"/>
        <v>#NAME?</v>
      </c>
      <c r="AC136" t="e">
        <f t="shared" ca="1" si="16"/>
        <v>#NAME?</v>
      </c>
      <c r="AD136" t="e">
        <f t="shared" ca="1" si="17"/>
        <v>#NAME?</v>
      </c>
      <c r="AE136" t="e">
        <f t="shared" ca="1" si="18"/>
        <v>#NAME?</v>
      </c>
      <c r="AF136" t="e">
        <f ca="1">VIF(F4:T45,5)</f>
        <v>#NAME?</v>
      </c>
    </row>
    <row r="137" spans="25:32" x14ac:dyDescent="0.35">
      <c r="Y137">
        <v>7</v>
      </c>
      <c r="Z137" t="e">
        <f ca="1"/>
        <v>#NAME?</v>
      </c>
      <c r="AA137" t="e">
        <f ca="1"/>
        <v>#NAME?</v>
      </c>
      <c r="AB137" t="e">
        <f t="shared" ca="1" si="15"/>
        <v>#NAME?</v>
      </c>
      <c r="AC137" t="e">
        <f t="shared" ca="1" si="16"/>
        <v>#NAME?</v>
      </c>
      <c r="AD137" t="e">
        <f t="shared" ca="1" si="17"/>
        <v>#NAME?</v>
      </c>
      <c r="AE137" t="e">
        <f t="shared" ca="1" si="18"/>
        <v>#NAME?</v>
      </c>
      <c r="AF137" t="e">
        <f ca="1">VIF(F4:T45,6)</f>
        <v>#NAME?</v>
      </c>
    </row>
    <row r="138" spans="25:32" x14ac:dyDescent="0.35">
      <c r="Y138">
        <v>8</v>
      </c>
      <c r="Z138" t="e">
        <f ca="1"/>
        <v>#NAME?</v>
      </c>
      <c r="AA138" t="e">
        <f ca="1"/>
        <v>#NAME?</v>
      </c>
      <c r="AB138" t="e">
        <f t="shared" ca="1" si="15"/>
        <v>#NAME?</v>
      </c>
      <c r="AC138" t="e">
        <f t="shared" ca="1" si="16"/>
        <v>#NAME?</v>
      </c>
      <c r="AD138" t="e">
        <f t="shared" ca="1" si="17"/>
        <v>#NAME?</v>
      </c>
      <c r="AE138" t="e">
        <f t="shared" ca="1" si="18"/>
        <v>#NAME?</v>
      </c>
      <c r="AF138" t="e">
        <f ca="1">VIF(F4:T45,7)</f>
        <v>#NAME?</v>
      </c>
    </row>
    <row r="139" spans="25:32" x14ac:dyDescent="0.35">
      <c r="Y139">
        <v>9</v>
      </c>
      <c r="Z139" t="e">
        <f ca="1"/>
        <v>#NAME?</v>
      </c>
      <c r="AA139" t="e">
        <f ca="1"/>
        <v>#NAME?</v>
      </c>
      <c r="AB139" t="e">
        <f t="shared" ca="1" si="15"/>
        <v>#NAME?</v>
      </c>
      <c r="AC139" t="e">
        <f t="shared" ca="1" si="16"/>
        <v>#NAME?</v>
      </c>
      <c r="AD139" t="e">
        <f t="shared" ca="1" si="17"/>
        <v>#NAME?</v>
      </c>
      <c r="AE139" t="e">
        <f t="shared" ca="1" si="18"/>
        <v>#NAME?</v>
      </c>
      <c r="AF139" t="e">
        <f ca="1">VIF(F4:T45,8)</f>
        <v>#NAME?</v>
      </c>
    </row>
    <row r="140" spans="25:32" x14ac:dyDescent="0.35">
      <c r="Y140">
        <v>10</v>
      </c>
      <c r="Z140" t="e">
        <f ca="1"/>
        <v>#NAME?</v>
      </c>
      <c r="AA140" t="e">
        <f ca="1"/>
        <v>#NAME?</v>
      </c>
      <c r="AB140" t="e">
        <f t="shared" ca="1" si="15"/>
        <v>#NAME?</v>
      </c>
      <c r="AC140" t="e">
        <f t="shared" ca="1" si="16"/>
        <v>#NAME?</v>
      </c>
      <c r="AD140" t="e">
        <f t="shared" ca="1" si="17"/>
        <v>#NAME?</v>
      </c>
      <c r="AE140" t="e">
        <f t="shared" ca="1" si="18"/>
        <v>#NAME?</v>
      </c>
      <c r="AF140" t="e">
        <f ca="1">VIF(F4:T45,9)</f>
        <v>#NAME?</v>
      </c>
    </row>
    <row r="141" spans="25:32" x14ac:dyDescent="0.35">
      <c r="Y141">
        <v>11</v>
      </c>
      <c r="Z141" t="e">
        <f ca="1"/>
        <v>#NAME?</v>
      </c>
      <c r="AA141" t="e">
        <f ca="1"/>
        <v>#NAME?</v>
      </c>
      <c r="AB141" t="e">
        <f t="shared" ca="1" si="15"/>
        <v>#NAME?</v>
      </c>
      <c r="AC141" t="e">
        <f t="shared" ca="1" si="16"/>
        <v>#NAME?</v>
      </c>
      <c r="AD141" t="e">
        <f t="shared" ca="1" si="17"/>
        <v>#NAME?</v>
      </c>
      <c r="AE141" t="e">
        <f t="shared" ca="1" si="18"/>
        <v>#NAME?</v>
      </c>
      <c r="AF141" t="e">
        <f ca="1">VIF(F4:T45,10)</f>
        <v>#NAME?</v>
      </c>
    </row>
    <row r="142" spans="25:32" x14ac:dyDescent="0.35">
      <c r="Y142">
        <v>12</v>
      </c>
      <c r="Z142" t="e">
        <f ca="1"/>
        <v>#NAME?</v>
      </c>
      <c r="AA142" t="e">
        <f ca="1"/>
        <v>#NAME?</v>
      </c>
      <c r="AB142" t="e">
        <f t="shared" ca="1" si="15"/>
        <v>#NAME?</v>
      </c>
      <c r="AC142" t="e">
        <f t="shared" ca="1" si="16"/>
        <v>#NAME?</v>
      </c>
      <c r="AD142" t="e">
        <f t="shared" ca="1" si="17"/>
        <v>#NAME?</v>
      </c>
      <c r="AE142" t="e">
        <f t="shared" ca="1" si="18"/>
        <v>#NAME?</v>
      </c>
      <c r="AF142" t="e">
        <f ca="1">VIF(F4:T45,11)</f>
        <v>#NAME?</v>
      </c>
    </row>
    <row r="143" spans="25:32" x14ac:dyDescent="0.35">
      <c r="Y143">
        <v>13</v>
      </c>
      <c r="Z143" t="e">
        <f ca="1"/>
        <v>#NAME?</v>
      </c>
      <c r="AA143" t="e">
        <f ca="1"/>
        <v>#NAME?</v>
      </c>
      <c r="AB143" t="e">
        <f t="shared" ca="1" si="15"/>
        <v>#NAME?</v>
      </c>
      <c r="AC143" t="e">
        <f t="shared" ca="1" si="16"/>
        <v>#NAME?</v>
      </c>
      <c r="AD143" t="e">
        <f t="shared" ca="1" si="17"/>
        <v>#NAME?</v>
      </c>
      <c r="AE143" t="e">
        <f t="shared" ca="1" si="18"/>
        <v>#NAME?</v>
      </c>
      <c r="AF143" t="e">
        <f ca="1">VIF(F4:T45,12)</f>
        <v>#NAME?</v>
      </c>
    </row>
    <row r="144" spans="25:32" x14ac:dyDescent="0.35">
      <c r="Y144">
        <v>14</v>
      </c>
      <c r="Z144" t="e">
        <f ca="1"/>
        <v>#NAME?</v>
      </c>
      <c r="AA144" t="e">
        <f ca="1"/>
        <v>#NAME?</v>
      </c>
      <c r="AB144" t="e">
        <f t="shared" ca="1" si="15"/>
        <v>#NAME?</v>
      </c>
      <c r="AC144" t="e">
        <f t="shared" ca="1" si="16"/>
        <v>#NAME?</v>
      </c>
      <c r="AD144" t="e">
        <f t="shared" ca="1" si="17"/>
        <v>#NAME?</v>
      </c>
      <c r="AE144" t="e">
        <f t="shared" ca="1" si="18"/>
        <v>#NAME?</v>
      </c>
      <c r="AF144" t="e">
        <f ca="1">VIF(F4:T45,13)</f>
        <v>#NAME?</v>
      </c>
    </row>
    <row r="145" spans="6:32" x14ac:dyDescent="0.35">
      <c r="Y145">
        <v>2</v>
      </c>
      <c r="Z145" t="e">
        <f ca="1"/>
        <v>#NAME?</v>
      </c>
      <c r="AA145" t="e">
        <f ca="1"/>
        <v>#NAME?</v>
      </c>
      <c r="AB145" t="e">
        <f t="shared" ca="1" si="15"/>
        <v>#NAME?</v>
      </c>
      <c r="AC145" t="e">
        <f t="shared" ca="1" si="16"/>
        <v>#NAME?</v>
      </c>
      <c r="AD145" t="e">
        <f t="shared" ca="1" si="17"/>
        <v>#NAME?</v>
      </c>
      <c r="AE145" t="e">
        <f t="shared" ca="1" si="18"/>
        <v>#NAME?</v>
      </c>
      <c r="AF145" t="e">
        <f ca="1">VIF(F4:T45,14)</f>
        <v>#NAME?</v>
      </c>
    </row>
    <row r="146" spans="6:32" x14ac:dyDescent="0.35">
      <c r="Y146" s="30">
        <v>3</v>
      </c>
      <c r="Z146" s="30" t="e">
        <f ca="1"/>
        <v>#NAME?</v>
      </c>
      <c r="AA146" s="30" t="e">
        <f ca="1"/>
        <v>#NAME?</v>
      </c>
      <c r="AB146" s="30" t="e">
        <f t="shared" ca="1" si="15"/>
        <v>#NAME?</v>
      </c>
      <c r="AC146" s="30" t="e">
        <f t="shared" ca="1" si="16"/>
        <v>#NAME?</v>
      </c>
      <c r="AD146" s="30" t="e">
        <f t="shared" ca="1" si="17"/>
        <v>#NAME?</v>
      </c>
      <c r="AE146" s="30" t="e">
        <f t="shared" ca="1" si="18"/>
        <v>#NAME?</v>
      </c>
      <c r="AF146" s="30" t="e">
        <f ca="1">VIF(F4:T45,15)</f>
        <v>#NAME?</v>
      </c>
    </row>
    <row r="150" spans="6:32" x14ac:dyDescent="0.35">
      <c r="Y150" t="s">
        <v>74</v>
      </c>
    </row>
    <row r="151" spans="6:32" x14ac:dyDescent="0.35">
      <c r="F151" s="7">
        <v>2</v>
      </c>
      <c r="G151" s="7">
        <v>3</v>
      </c>
      <c r="H151" s="7">
        <v>4</v>
      </c>
      <c r="I151" s="7">
        <v>5</v>
      </c>
      <c r="J151" s="7">
        <v>6</v>
      </c>
      <c r="K151" s="7">
        <v>7</v>
      </c>
      <c r="L151" s="7">
        <v>8</v>
      </c>
      <c r="M151" s="7">
        <v>9</v>
      </c>
      <c r="N151" s="7">
        <v>10</v>
      </c>
      <c r="O151" s="7">
        <v>11</v>
      </c>
      <c r="P151" s="7">
        <v>12</v>
      </c>
      <c r="Q151" s="7">
        <v>13</v>
      </c>
      <c r="R151" s="7">
        <v>14</v>
      </c>
      <c r="S151" s="7" t="s">
        <v>17</v>
      </c>
      <c r="T151" s="7" t="s">
        <v>18</v>
      </c>
      <c r="U151" t="s">
        <v>19</v>
      </c>
    </row>
    <row r="152" spans="6:32" ht="15" thickBot="1" x14ac:dyDescent="0.4">
      <c r="F152" s="14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4">
        <v>0</v>
      </c>
      <c r="T152" s="16">
        <v>0</v>
      </c>
      <c r="U152" s="17">
        <v>250</v>
      </c>
      <c r="Y152" s="8" t="s">
        <v>20</v>
      </c>
      <c r="Z152" s="8"/>
      <c r="AB152" s="8"/>
      <c r="AC152" s="8"/>
    </row>
    <row r="153" spans="6:32" ht="15" thickTop="1" x14ac:dyDescent="0.35">
      <c r="F153" s="23">
        <v>1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3">
        <v>0</v>
      </c>
      <c r="T153" s="25">
        <v>0</v>
      </c>
      <c r="U153" s="26">
        <v>65</v>
      </c>
      <c r="Y153" t="s">
        <v>27</v>
      </c>
      <c r="Z153" t="e">
        <f ca="1">SQRT(Z154)</f>
        <v>#NAME?</v>
      </c>
      <c r="AB153" t="s">
        <v>28</v>
      </c>
      <c r="AC153" t="e">
        <f ca="1">Z157*LN(AA162/Z157)+2*(Z161+1)</f>
        <v>#NAME?</v>
      </c>
    </row>
    <row r="154" spans="6:32" x14ac:dyDescent="0.35">
      <c r="F154" s="23">
        <v>0</v>
      </c>
      <c r="G154" s="24">
        <v>1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3">
        <v>0</v>
      </c>
      <c r="T154" s="25">
        <v>0</v>
      </c>
      <c r="U154" s="26">
        <v>251</v>
      </c>
      <c r="Y154" t="s">
        <v>34</v>
      </c>
      <c r="Z154" t="e">
        <f ca="1">AA161/AA163</f>
        <v>#NAME?</v>
      </c>
      <c r="AB154" t="s">
        <v>35</v>
      </c>
      <c r="AC154" t="e">
        <f ca="1">AC153+2*(Z161+2)*(Z161+3)/(Z157-Z161-3)</f>
        <v>#NAME?</v>
      </c>
    </row>
    <row r="155" spans="6:32" x14ac:dyDescent="0.35">
      <c r="F155" s="23">
        <v>0</v>
      </c>
      <c r="G155" s="24">
        <v>0</v>
      </c>
      <c r="H155" s="24">
        <v>1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3">
        <v>0</v>
      </c>
      <c r="T155" s="25">
        <v>0</v>
      </c>
      <c r="U155" s="26">
        <v>103</v>
      </c>
      <c r="Y155" t="s">
        <v>38</v>
      </c>
      <c r="Z155" t="e">
        <f ca="1">1-(1-Z154)*(Z157-1)/(Z157-Z161-1)</f>
        <v>#NAME?</v>
      </c>
      <c r="AB155" s="30" t="s">
        <v>39</v>
      </c>
      <c r="AC155" s="30" t="e">
        <f ca="1">Z157*LN(AA162/Z157)+(Z161+1)*LN(Z157)</f>
        <v>#NAME?</v>
      </c>
    </row>
    <row r="156" spans="6:32" x14ac:dyDescent="0.35">
      <c r="F156" s="23">
        <v>0</v>
      </c>
      <c r="G156" s="24">
        <v>0</v>
      </c>
      <c r="H156" s="24">
        <v>0</v>
      </c>
      <c r="I156" s="24">
        <v>1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39">
        <v>0</v>
      </c>
      <c r="T156" s="40">
        <v>0</v>
      </c>
      <c r="U156" s="41">
        <v>230</v>
      </c>
      <c r="Y156" t="s">
        <v>42</v>
      </c>
      <c r="Z156" t="e">
        <f ca="1">SQRT(AB162)</f>
        <v>#NAME?</v>
      </c>
    </row>
    <row r="157" spans="6:32" x14ac:dyDescent="0.35">
      <c r="F157" s="23">
        <v>0</v>
      </c>
      <c r="G157" s="24">
        <v>0</v>
      </c>
      <c r="H157" s="24">
        <v>0</v>
      </c>
      <c r="I157" s="24">
        <v>0</v>
      </c>
      <c r="J157" s="24">
        <v>1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14">
        <v>1</v>
      </c>
      <c r="T157" s="16">
        <v>0</v>
      </c>
      <c r="U157" s="17">
        <v>54</v>
      </c>
      <c r="Y157" s="30" t="s">
        <v>44</v>
      </c>
      <c r="Z157" s="30">
        <f>COUNT(U152:U193)</f>
        <v>42</v>
      </c>
    </row>
    <row r="158" spans="6:32" x14ac:dyDescent="0.35">
      <c r="F158" s="23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1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3">
        <v>1</v>
      </c>
      <c r="T158" s="25">
        <v>0</v>
      </c>
      <c r="U158" s="26">
        <v>20</v>
      </c>
    </row>
    <row r="159" spans="6:32" ht="15" thickBot="1" x14ac:dyDescent="0.4">
      <c r="F159" s="23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1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3">
        <v>1</v>
      </c>
      <c r="T159" s="25">
        <v>0</v>
      </c>
      <c r="U159" s="26">
        <v>41</v>
      </c>
      <c r="Y159" t="s">
        <v>21</v>
      </c>
      <c r="AC159" s="7" t="s">
        <v>22</v>
      </c>
      <c r="AD159" s="7">
        <v>0.05</v>
      </c>
    </row>
    <row r="160" spans="6:32" ht="15" thickTop="1" x14ac:dyDescent="0.35">
      <c r="F160" s="23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1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3">
        <v>1</v>
      </c>
      <c r="T160" s="25">
        <v>0</v>
      </c>
      <c r="U160" s="26">
        <v>29</v>
      </c>
      <c r="Y160" s="18"/>
      <c r="Z160" s="18" t="s">
        <v>23</v>
      </c>
      <c r="AA160" s="18" t="s">
        <v>24</v>
      </c>
      <c r="AB160" s="18" t="s">
        <v>29</v>
      </c>
      <c r="AC160" s="18" t="s">
        <v>30</v>
      </c>
      <c r="AD160" s="18" t="s">
        <v>50</v>
      </c>
      <c r="AE160" s="18" t="s">
        <v>51</v>
      </c>
    </row>
    <row r="161" spans="6:32" x14ac:dyDescent="0.35">
      <c r="F161" s="23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1</v>
      </c>
      <c r="O161" s="24">
        <v>0</v>
      </c>
      <c r="P161" s="24">
        <v>0</v>
      </c>
      <c r="Q161" s="24">
        <v>0</v>
      </c>
      <c r="R161" s="24">
        <v>0</v>
      </c>
      <c r="S161" s="39">
        <v>1</v>
      </c>
      <c r="T161" s="40">
        <v>0</v>
      </c>
      <c r="U161" s="41">
        <v>3</v>
      </c>
      <c r="Y161" t="s">
        <v>33</v>
      </c>
      <c r="Z161">
        <f>COUNT(F152:T152)</f>
        <v>15</v>
      </c>
      <c r="AA161" t="e">
        <f ca="1">DEVSQ(MMULT(DEsign(F152:T193),Z166:Z181))</f>
        <v>#NAME?</v>
      </c>
      <c r="AB161" t="e">
        <f ca="1">AA161/Z161</f>
        <v>#NAME?</v>
      </c>
      <c r="AC161" t="e">
        <f ca="1">AB161/AB162</f>
        <v>#NAME?</v>
      </c>
      <c r="AD161" t="e">
        <f ca="1">FDIST(AC161,Z161,Z162)</f>
        <v>#NAME?</v>
      </c>
      <c r="AE161" s="7" t="e">
        <f ca="1">IF(AD161&lt;AD159,"yes","no")</f>
        <v>#NAME?</v>
      </c>
    </row>
    <row r="162" spans="6:32" x14ac:dyDescent="0.35">
      <c r="F162" s="23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</v>
      </c>
      <c r="P162" s="24">
        <v>0</v>
      </c>
      <c r="Q162" s="24">
        <v>0</v>
      </c>
      <c r="R162" s="24">
        <v>0</v>
      </c>
      <c r="S162" s="23">
        <v>0</v>
      </c>
      <c r="T162" s="25">
        <v>1</v>
      </c>
      <c r="U162" s="26">
        <v>118</v>
      </c>
      <c r="Y162" t="s">
        <v>37</v>
      </c>
      <c r="Z162">
        <f>Z163-Z161</f>
        <v>26</v>
      </c>
      <c r="AA162" t="e">
        <f ca="1">AA163-AA161</f>
        <v>#NAME?</v>
      </c>
      <c r="AB162" t="e">
        <f ca="1">AA162/Z162</f>
        <v>#NAME?</v>
      </c>
    </row>
    <row r="163" spans="6:32" x14ac:dyDescent="0.35">
      <c r="F163" s="23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1</v>
      </c>
      <c r="Q163" s="24">
        <v>0</v>
      </c>
      <c r="R163" s="24">
        <v>0</v>
      </c>
      <c r="S163" s="23">
        <v>0</v>
      </c>
      <c r="T163" s="25">
        <v>1</v>
      </c>
      <c r="U163" s="26">
        <v>83</v>
      </c>
      <c r="Y163" s="30" t="s">
        <v>41</v>
      </c>
      <c r="Z163" s="30">
        <f>Z157-1</f>
        <v>41</v>
      </c>
      <c r="AA163" s="30">
        <f>DEVSQ(U152:U193)</f>
        <v>765790.4761904761</v>
      </c>
      <c r="AB163" s="30"/>
      <c r="AC163" s="30"/>
      <c r="AD163" s="30"/>
      <c r="AE163" s="30"/>
    </row>
    <row r="164" spans="6:32" ht="15" thickBot="1" x14ac:dyDescent="0.4">
      <c r="F164" s="23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1</v>
      </c>
      <c r="R164" s="24">
        <v>0</v>
      </c>
      <c r="S164" s="23">
        <v>0</v>
      </c>
      <c r="T164" s="25">
        <v>1</v>
      </c>
      <c r="U164" s="26">
        <v>38</v>
      </c>
    </row>
    <row r="165" spans="6:32" ht="15" thickTop="1" x14ac:dyDescent="0.35">
      <c r="F165" s="23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1</v>
      </c>
      <c r="S165" s="23">
        <v>0</v>
      </c>
      <c r="T165" s="25">
        <v>1</v>
      </c>
      <c r="U165" s="26">
        <v>71</v>
      </c>
      <c r="Y165" s="18"/>
      <c r="Z165" s="18" t="s">
        <v>54</v>
      </c>
      <c r="AA165" s="18" t="s">
        <v>55</v>
      </c>
      <c r="AB165" s="18" t="s">
        <v>56</v>
      </c>
      <c r="AC165" s="18" t="s">
        <v>50</v>
      </c>
      <c r="AD165" s="18" t="s">
        <v>57</v>
      </c>
      <c r="AE165" s="18" t="s">
        <v>58</v>
      </c>
      <c r="AF165" s="18" t="s">
        <v>59</v>
      </c>
    </row>
    <row r="166" spans="6:32" x14ac:dyDescent="0.35">
      <c r="F166" s="14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4">
        <v>0</v>
      </c>
      <c r="T166" s="16">
        <v>0</v>
      </c>
      <c r="U166" s="17">
        <v>278</v>
      </c>
      <c r="Y166" t="s">
        <v>62</v>
      </c>
      <c r="Z166" t="e">
        <f t="array" aca="1" ref="Z166:AA181" ca="1">RegCoeff(F152:T193,U152:U193)</f>
        <v>#NAME?</v>
      </c>
      <c r="AA166" t="e">
        <f ca="1"/>
        <v>#NAME?</v>
      </c>
      <c r="AB166" t="e">
        <f ca="1">Z166/AA166</f>
        <v>#NAME?</v>
      </c>
      <c r="AC166" t="e">
        <f ca="1">TDIST(ABS(AB166),$Z$162,2)</f>
        <v>#NAME?</v>
      </c>
      <c r="AD166" t="e">
        <f ca="1">Z166-TINV(AD$159,$Z$162)*AA166</f>
        <v>#NAME?</v>
      </c>
      <c r="AE166" t="e">
        <f ca="1">Z166+TINV(AD$159,$Z$162)*AA166</f>
        <v>#NAME?</v>
      </c>
    </row>
    <row r="167" spans="6:32" x14ac:dyDescent="0.35">
      <c r="F167" s="23">
        <v>1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3">
        <v>0</v>
      </c>
      <c r="T167" s="25">
        <v>0</v>
      </c>
      <c r="U167" s="26">
        <v>207</v>
      </c>
      <c r="Y167">
        <f t="array" ref="Y167:Y181">TRANSPOSE(F151:T151)</f>
        <v>2</v>
      </c>
      <c r="Z167" t="e">
        <f ca="1"/>
        <v>#NAME?</v>
      </c>
      <c r="AA167" t="e">
        <f ca="1"/>
        <v>#NAME?</v>
      </c>
      <c r="AB167" t="e">
        <f t="shared" ref="AB167:AB181" ca="1" si="19">Z167/AA167</f>
        <v>#NAME?</v>
      </c>
      <c r="AC167" t="e">
        <f t="shared" ref="AC167:AC181" ca="1" si="20">TDIST(ABS(AB167),$Z$162,2)</f>
        <v>#NAME?</v>
      </c>
      <c r="AD167" t="e">
        <f t="shared" ref="AD167:AD181" ca="1" si="21">Z167-TINV(AD$159,$Z$162)*AA167</f>
        <v>#NAME?</v>
      </c>
      <c r="AE167" t="e">
        <f t="shared" ref="AE167:AE181" ca="1" si="22">Z167+TINV(AD$159,$Z$162)*AA167</f>
        <v>#NAME?</v>
      </c>
      <c r="AF167" t="e">
        <f ca="1">VIF(F152:T193,1)</f>
        <v>#NAME?</v>
      </c>
    </row>
    <row r="168" spans="6:32" x14ac:dyDescent="0.35">
      <c r="F168" s="23">
        <v>0</v>
      </c>
      <c r="G168" s="24">
        <v>1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3">
        <v>0</v>
      </c>
      <c r="T168" s="25">
        <v>0</v>
      </c>
      <c r="U168" s="26">
        <v>261</v>
      </c>
      <c r="Y168">
        <v>3</v>
      </c>
      <c r="Z168" t="e">
        <f ca="1"/>
        <v>#NAME?</v>
      </c>
      <c r="AA168" t="e">
        <f ca="1"/>
        <v>#NAME?</v>
      </c>
      <c r="AB168" t="e">
        <f t="shared" ca="1" si="19"/>
        <v>#NAME?</v>
      </c>
      <c r="AC168" t="e">
        <f t="shared" ca="1" si="20"/>
        <v>#NAME?</v>
      </c>
      <c r="AD168" t="e">
        <f t="shared" ca="1" si="21"/>
        <v>#NAME?</v>
      </c>
      <c r="AE168" t="e">
        <f t="shared" ca="1" si="22"/>
        <v>#NAME?</v>
      </c>
      <c r="AF168" t="e">
        <f ca="1">VIF(F152:T193,2)</f>
        <v>#NAME?</v>
      </c>
    </row>
    <row r="169" spans="6:32" x14ac:dyDescent="0.35">
      <c r="F169" s="23">
        <v>0</v>
      </c>
      <c r="G169" s="24">
        <v>0</v>
      </c>
      <c r="H169" s="24">
        <v>1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3">
        <v>0</v>
      </c>
      <c r="T169" s="25">
        <v>0</v>
      </c>
      <c r="U169" s="26">
        <v>286</v>
      </c>
      <c r="Y169">
        <v>4</v>
      </c>
      <c r="Z169" t="e">
        <f ca="1"/>
        <v>#NAME?</v>
      </c>
      <c r="AA169" t="e">
        <f ca="1"/>
        <v>#NAME?</v>
      </c>
      <c r="AB169" t="e">
        <f t="shared" ca="1" si="19"/>
        <v>#NAME?</v>
      </c>
      <c r="AC169" t="e">
        <f t="shared" ca="1" si="20"/>
        <v>#NAME?</v>
      </c>
      <c r="AD169" t="e">
        <f t="shared" ca="1" si="21"/>
        <v>#NAME?</v>
      </c>
      <c r="AE169" t="e">
        <f t="shared" ca="1" si="22"/>
        <v>#NAME?</v>
      </c>
      <c r="AF169" t="e">
        <f ca="1">VIF(F152:T193,3)</f>
        <v>#NAME?</v>
      </c>
    </row>
    <row r="170" spans="6:32" x14ac:dyDescent="0.35">
      <c r="F170" s="23">
        <v>0</v>
      </c>
      <c r="G170" s="24">
        <v>0</v>
      </c>
      <c r="H170" s="24">
        <v>0</v>
      </c>
      <c r="I170" s="24">
        <v>1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39">
        <v>0</v>
      </c>
      <c r="T170" s="40">
        <v>0</v>
      </c>
      <c r="U170" s="26">
        <v>306</v>
      </c>
      <c r="Y170">
        <v>5</v>
      </c>
      <c r="Z170" t="e">
        <f ca="1"/>
        <v>#NAME?</v>
      </c>
      <c r="AA170" t="e">
        <f ca="1"/>
        <v>#NAME?</v>
      </c>
      <c r="AB170" t="e">
        <f t="shared" ca="1" si="19"/>
        <v>#NAME?</v>
      </c>
      <c r="AC170" t="e">
        <f t="shared" ca="1" si="20"/>
        <v>#NAME?</v>
      </c>
      <c r="AD170" t="e">
        <f t="shared" ca="1" si="21"/>
        <v>#NAME?</v>
      </c>
      <c r="AE170" t="e">
        <f t="shared" ca="1" si="22"/>
        <v>#NAME?</v>
      </c>
      <c r="AF170" t="e">
        <f ca="1">VIF(F152:T193,4)</f>
        <v>#NAME?</v>
      </c>
    </row>
    <row r="171" spans="6:32" x14ac:dyDescent="0.35">
      <c r="F171" s="23">
        <v>0</v>
      </c>
      <c r="G171" s="24">
        <v>0</v>
      </c>
      <c r="H171" s="24">
        <v>0</v>
      </c>
      <c r="I171" s="24">
        <v>0</v>
      </c>
      <c r="J171" s="24">
        <v>1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14">
        <v>1</v>
      </c>
      <c r="T171" s="16">
        <v>0</v>
      </c>
      <c r="U171" s="17">
        <v>172</v>
      </c>
      <c r="Y171">
        <v>6</v>
      </c>
      <c r="Z171" t="e">
        <f ca="1"/>
        <v>#NAME?</v>
      </c>
      <c r="AA171" t="e">
        <f ca="1"/>
        <v>#NAME?</v>
      </c>
      <c r="AB171" t="e">
        <f t="shared" ca="1" si="19"/>
        <v>#NAME?</v>
      </c>
      <c r="AC171" t="e">
        <f t="shared" ca="1" si="20"/>
        <v>#NAME?</v>
      </c>
      <c r="AD171" t="e">
        <f t="shared" ca="1" si="21"/>
        <v>#NAME?</v>
      </c>
      <c r="AE171" t="e">
        <f t="shared" ca="1" si="22"/>
        <v>#NAME?</v>
      </c>
      <c r="AF171" t="e">
        <f ca="1">VIF(F152:T193,5)</f>
        <v>#NAME?</v>
      </c>
    </row>
    <row r="172" spans="6:32" x14ac:dyDescent="0.35">
      <c r="F172" s="23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1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3">
        <v>1</v>
      </c>
      <c r="T172" s="25">
        <v>0</v>
      </c>
      <c r="U172" s="26">
        <v>116</v>
      </c>
      <c r="Y172">
        <v>7</v>
      </c>
      <c r="Z172" t="e">
        <f ca="1"/>
        <v>#NAME?</v>
      </c>
      <c r="AA172" t="e">
        <f ca="1"/>
        <v>#NAME?</v>
      </c>
      <c r="AB172" t="e">
        <f t="shared" ca="1" si="19"/>
        <v>#NAME?</v>
      </c>
      <c r="AC172" t="e">
        <f t="shared" ca="1" si="20"/>
        <v>#NAME?</v>
      </c>
      <c r="AD172" t="e">
        <f t="shared" ca="1" si="21"/>
        <v>#NAME?</v>
      </c>
      <c r="AE172" t="e">
        <f t="shared" ca="1" si="22"/>
        <v>#NAME?</v>
      </c>
      <c r="AF172" t="e">
        <f ca="1">VIF(F152:T193,6)</f>
        <v>#NAME?</v>
      </c>
    </row>
    <row r="173" spans="6:32" x14ac:dyDescent="0.35">
      <c r="F173" s="23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1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3">
        <v>1</v>
      </c>
      <c r="T173" s="25">
        <v>0</v>
      </c>
      <c r="U173" s="26">
        <v>168</v>
      </c>
      <c r="Y173">
        <v>8</v>
      </c>
      <c r="Z173" t="e">
        <f ca="1"/>
        <v>#NAME?</v>
      </c>
      <c r="AA173" t="e">
        <f ca="1"/>
        <v>#NAME?</v>
      </c>
      <c r="AB173" t="e">
        <f t="shared" ca="1" si="19"/>
        <v>#NAME?</v>
      </c>
      <c r="AC173" t="e">
        <f t="shared" ca="1" si="20"/>
        <v>#NAME?</v>
      </c>
      <c r="AD173" t="e">
        <f t="shared" ca="1" si="21"/>
        <v>#NAME?</v>
      </c>
      <c r="AE173" t="e">
        <f t="shared" ca="1" si="22"/>
        <v>#NAME?</v>
      </c>
      <c r="AF173" t="e">
        <f ca="1">VIF(F152:T193,7)</f>
        <v>#NAME?</v>
      </c>
    </row>
    <row r="174" spans="6:32" x14ac:dyDescent="0.35">
      <c r="F174" s="23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1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3">
        <v>1</v>
      </c>
      <c r="T174" s="25">
        <v>0</v>
      </c>
      <c r="U174" s="26">
        <v>81</v>
      </c>
      <c r="Y174">
        <v>9</v>
      </c>
      <c r="Z174" t="e">
        <f ca="1"/>
        <v>#NAME?</v>
      </c>
      <c r="AA174" t="e">
        <f ca="1"/>
        <v>#NAME?</v>
      </c>
      <c r="AB174" t="e">
        <f t="shared" ca="1" si="19"/>
        <v>#NAME?</v>
      </c>
      <c r="AC174" t="e">
        <f t="shared" ca="1" si="20"/>
        <v>#NAME?</v>
      </c>
      <c r="AD174" t="e">
        <f t="shared" ca="1" si="21"/>
        <v>#NAME?</v>
      </c>
      <c r="AE174" t="e">
        <f t="shared" ca="1" si="22"/>
        <v>#NAME?</v>
      </c>
      <c r="AF174" t="e">
        <f ca="1">VIF(F152:T193,8)</f>
        <v>#NAME?</v>
      </c>
    </row>
    <row r="175" spans="6:32" x14ac:dyDescent="0.35">
      <c r="F175" s="23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1</v>
      </c>
      <c r="O175" s="24">
        <v>0</v>
      </c>
      <c r="P175" s="24">
        <v>0</v>
      </c>
      <c r="Q175" s="24">
        <v>0</v>
      </c>
      <c r="R175" s="24">
        <v>0</v>
      </c>
      <c r="S175" s="39">
        <v>1</v>
      </c>
      <c r="T175" s="40">
        <v>0</v>
      </c>
      <c r="U175" s="41">
        <v>54</v>
      </c>
      <c r="Y175">
        <v>10</v>
      </c>
      <c r="Z175" t="e">
        <f ca="1"/>
        <v>#NAME?</v>
      </c>
      <c r="AA175" t="e">
        <f ca="1"/>
        <v>#NAME?</v>
      </c>
      <c r="AB175" t="e">
        <f t="shared" ca="1" si="19"/>
        <v>#NAME?</v>
      </c>
      <c r="AC175" t="e">
        <f t="shared" ca="1" si="20"/>
        <v>#NAME?</v>
      </c>
      <c r="AD175" t="e">
        <f t="shared" ca="1" si="21"/>
        <v>#NAME?</v>
      </c>
      <c r="AE175" t="e">
        <f t="shared" ca="1" si="22"/>
        <v>#NAME?</v>
      </c>
      <c r="AF175" t="e">
        <f ca="1">VIF(F152:T193,9)</f>
        <v>#NAME?</v>
      </c>
    </row>
    <row r="176" spans="6:32" x14ac:dyDescent="0.35">
      <c r="F176" s="23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</v>
      </c>
      <c r="P176" s="24">
        <v>0</v>
      </c>
      <c r="Q176" s="24">
        <v>0</v>
      </c>
      <c r="R176" s="24">
        <v>0</v>
      </c>
      <c r="S176" s="23">
        <v>0</v>
      </c>
      <c r="T176" s="25">
        <v>1</v>
      </c>
      <c r="U176" s="26">
        <v>124</v>
      </c>
      <c r="Y176">
        <v>11</v>
      </c>
      <c r="Z176" t="e">
        <f ca="1"/>
        <v>#NAME?</v>
      </c>
      <c r="AA176" t="e">
        <f ca="1"/>
        <v>#NAME?</v>
      </c>
      <c r="AB176" t="e">
        <f t="shared" ca="1" si="19"/>
        <v>#NAME?</v>
      </c>
      <c r="AC176" t="e">
        <f t="shared" ca="1" si="20"/>
        <v>#NAME?</v>
      </c>
      <c r="AD176" t="e">
        <f t="shared" ca="1" si="21"/>
        <v>#NAME?</v>
      </c>
      <c r="AE176" t="e">
        <f t="shared" ca="1" si="22"/>
        <v>#NAME?</v>
      </c>
      <c r="AF176" t="e">
        <f ca="1">VIF(F152:T193,10)</f>
        <v>#NAME?</v>
      </c>
    </row>
    <row r="177" spans="6:32" x14ac:dyDescent="0.35">
      <c r="F177" s="23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1</v>
      </c>
      <c r="Q177" s="24">
        <v>0</v>
      </c>
      <c r="R177" s="24">
        <v>0</v>
      </c>
      <c r="S177" s="23">
        <v>0</v>
      </c>
      <c r="T177" s="25">
        <v>1</v>
      </c>
      <c r="U177" s="26">
        <v>266</v>
      </c>
      <c r="Y177">
        <v>12</v>
      </c>
      <c r="Z177" t="e">
        <f ca="1"/>
        <v>#NAME?</v>
      </c>
      <c r="AA177" t="e">
        <f ca="1"/>
        <v>#NAME?</v>
      </c>
      <c r="AB177" t="e">
        <f t="shared" ca="1" si="19"/>
        <v>#NAME?</v>
      </c>
      <c r="AC177" t="e">
        <f t="shared" ca="1" si="20"/>
        <v>#NAME?</v>
      </c>
      <c r="AD177" t="e">
        <f t="shared" ca="1" si="21"/>
        <v>#NAME?</v>
      </c>
      <c r="AE177" t="e">
        <f t="shared" ca="1" si="22"/>
        <v>#NAME?</v>
      </c>
      <c r="AF177" t="e">
        <f ca="1">VIF(F152:T193,11)</f>
        <v>#NAME?</v>
      </c>
    </row>
    <row r="178" spans="6:32" x14ac:dyDescent="0.35">
      <c r="F178" s="23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1</v>
      </c>
      <c r="R178" s="24">
        <v>0</v>
      </c>
      <c r="S178" s="23">
        <v>0</v>
      </c>
      <c r="T178" s="25">
        <v>1</v>
      </c>
      <c r="U178" s="26">
        <v>207</v>
      </c>
      <c r="Y178">
        <v>13</v>
      </c>
      <c r="Z178" t="e">
        <f ca="1"/>
        <v>#NAME?</v>
      </c>
      <c r="AA178" t="e">
        <f ca="1"/>
        <v>#NAME?</v>
      </c>
      <c r="AB178" t="e">
        <f t="shared" ca="1" si="19"/>
        <v>#NAME?</v>
      </c>
      <c r="AC178" t="e">
        <f t="shared" ca="1" si="20"/>
        <v>#NAME?</v>
      </c>
      <c r="AD178" t="e">
        <f t="shared" ca="1" si="21"/>
        <v>#NAME?</v>
      </c>
      <c r="AE178" t="e">
        <f t="shared" ca="1" si="22"/>
        <v>#NAME?</v>
      </c>
      <c r="AF178" t="e">
        <f ca="1">VIF(F152:T193,12)</f>
        <v>#NAME?</v>
      </c>
    </row>
    <row r="179" spans="6:32" x14ac:dyDescent="0.35">
      <c r="F179" s="23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1</v>
      </c>
      <c r="S179" s="23">
        <v>0</v>
      </c>
      <c r="T179" s="25">
        <v>1</v>
      </c>
      <c r="U179" s="26">
        <v>285</v>
      </c>
      <c r="Y179">
        <v>14</v>
      </c>
      <c r="Z179" t="e">
        <f ca="1"/>
        <v>#NAME?</v>
      </c>
      <c r="AA179" t="e">
        <f ca="1"/>
        <v>#NAME?</v>
      </c>
      <c r="AB179" t="e">
        <f t="shared" ca="1" si="19"/>
        <v>#NAME?</v>
      </c>
      <c r="AC179" t="e">
        <f t="shared" ca="1" si="20"/>
        <v>#NAME?</v>
      </c>
      <c r="AD179" t="e">
        <f t="shared" ca="1" si="21"/>
        <v>#NAME?</v>
      </c>
      <c r="AE179" t="e">
        <f t="shared" ca="1" si="22"/>
        <v>#NAME?</v>
      </c>
      <c r="AF179" t="e">
        <f ca="1">VIF(F152:T193,13)</f>
        <v>#NAME?</v>
      </c>
    </row>
    <row r="180" spans="6:32" x14ac:dyDescent="0.35">
      <c r="F180" s="14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4">
        <v>0</v>
      </c>
      <c r="T180" s="16">
        <v>0</v>
      </c>
      <c r="U180" s="17">
        <v>442</v>
      </c>
      <c r="Y180" t="str">
        <v>mid</v>
      </c>
      <c r="Z180" t="e">
        <f ca="1"/>
        <v>#NAME?</v>
      </c>
      <c r="AA180" t="e">
        <f ca="1"/>
        <v>#NAME?</v>
      </c>
      <c r="AB180" t="e">
        <f t="shared" ca="1" si="19"/>
        <v>#NAME?</v>
      </c>
      <c r="AC180" t="e">
        <f t="shared" ca="1" si="20"/>
        <v>#NAME?</v>
      </c>
      <c r="AD180" t="e">
        <f t="shared" ca="1" si="21"/>
        <v>#NAME?</v>
      </c>
      <c r="AE180" t="e">
        <f t="shared" ca="1" si="22"/>
        <v>#NAME?</v>
      </c>
      <c r="AF180" t="e">
        <f ca="1">VIF(F152:T193,14)</f>
        <v>#NAME?</v>
      </c>
    </row>
    <row r="181" spans="6:32" x14ac:dyDescent="0.35">
      <c r="F181" s="23">
        <v>1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3">
        <v>0</v>
      </c>
      <c r="T181" s="25">
        <v>0</v>
      </c>
      <c r="U181" s="26">
        <v>341</v>
      </c>
      <c r="Y181" s="30" t="str">
        <v>old</v>
      </c>
      <c r="Z181" s="30" t="e">
        <f ca="1"/>
        <v>#NAME?</v>
      </c>
      <c r="AA181" s="30" t="e">
        <f ca="1"/>
        <v>#NAME?</v>
      </c>
      <c r="AB181" s="30" t="e">
        <f t="shared" ca="1" si="19"/>
        <v>#NAME?</v>
      </c>
      <c r="AC181" s="30" t="e">
        <f t="shared" ca="1" si="20"/>
        <v>#NAME?</v>
      </c>
      <c r="AD181" s="30" t="e">
        <f t="shared" ca="1" si="21"/>
        <v>#NAME?</v>
      </c>
      <c r="AE181" s="30" t="e">
        <f t="shared" ca="1" si="22"/>
        <v>#NAME?</v>
      </c>
      <c r="AF181" s="30" t="e">
        <f ca="1">VIF(F152:T193,15)</f>
        <v>#NAME?</v>
      </c>
    </row>
    <row r="182" spans="6:32" x14ac:dyDescent="0.35">
      <c r="F182" s="23">
        <v>0</v>
      </c>
      <c r="G182" s="24">
        <v>1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3">
        <v>0</v>
      </c>
      <c r="T182" s="25">
        <v>0</v>
      </c>
      <c r="U182" s="26">
        <v>384</v>
      </c>
    </row>
    <row r="183" spans="6:32" x14ac:dyDescent="0.35">
      <c r="F183" s="23">
        <v>0</v>
      </c>
      <c r="G183" s="24">
        <v>0</v>
      </c>
      <c r="H183" s="24">
        <v>1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3">
        <v>0</v>
      </c>
      <c r="T183" s="25">
        <v>0</v>
      </c>
      <c r="U183" s="26">
        <v>401</v>
      </c>
    </row>
    <row r="184" spans="6:32" x14ac:dyDescent="0.35">
      <c r="F184" s="23">
        <v>0</v>
      </c>
      <c r="G184" s="24">
        <v>0</v>
      </c>
      <c r="H184" s="24">
        <v>0</v>
      </c>
      <c r="I184" s="24">
        <v>1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39">
        <v>0</v>
      </c>
      <c r="T184" s="40">
        <v>0</v>
      </c>
      <c r="U184" s="41">
        <v>432</v>
      </c>
    </row>
    <row r="185" spans="6:32" x14ac:dyDescent="0.35">
      <c r="F185" s="23">
        <v>0</v>
      </c>
      <c r="G185" s="24">
        <v>0</v>
      </c>
      <c r="H185" s="24">
        <v>0</v>
      </c>
      <c r="I185" s="24">
        <v>0</v>
      </c>
      <c r="J185" s="24">
        <v>1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14">
        <v>1</v>
      </c>
      <c r="T185" s="16">
        <v>0</v>
      </c>
      <c r="U185" s="17">
        <v>307</v>
      </c>
    </row>
    <row r="186" spans="6:32" x14ac:dyDescent="0.35">
      <c r="F186" s="23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1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3">
        <v>1</v>
      </c>
      <c r="T186" s="25">
        <v>0</v>
      </c>
      <c r="U186" s="26">
        <v>425</v>
      </c>
    </row>
    <row r="187" spans="6:32" x14ac:dyDescent="0.35">
      <c r="F187" s="23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1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3">
        <v>1</v>
      </c>
      <c r="T187" s="25">
        <v>0</v>
      </c>
      <c r="U187" s="26">
        <v>378</v>
      </c>
    </row>
    <row r="188" spans="6:32" x14ac:dyDescent="0.35">
      <c r="F188" s="23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1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3">
        <v>1</v>
      </c>
      <c r="T188" s="25">
        <v>0</v>
      </c>
      <c r="U188" s="26">
        <v>193</v>
      </c>
    </row>
    <row r="189" spans="6:32" x14ac:dyDescent="0.35">
      <c r="F189" s="23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1</v>
      </c>
      <c r="O189" s="24">
        <v>0</v>
      </c>
      <c r="P189" s="24">
        <v>0</v>
      </c>
      <c r="Q189" s="24">
        <v>0</v>
      </c>
      <c r="R189" s="24">
        <v>0</v>
      </c>
      <c r="S189" s="39">
        <v>1</v>
      </c>
      <c r="T189" s="40">
        <v>0</v>
      </c>
      <c r="U189" s="41">
        <v>285</v>
      </c>
    </row>
    <row r="190" spans="6:32" x14ac:dyDescent="0.35">
      <c r="F190" s="23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</v>
      </c>
      <c r="P190" s="24">
        <v>0</v>
      </c>
      <c r="Q190" s="24">
        <v>0</v>
      </c>
      <c r="R190" s="24">
        <v>0</v>
      </c>
      <c r="S190" s="23">
        <v>0</v>
      </c>
      <c r="T190" s="25">
        <v>1</v>
      </c>
      <c r="U190" s="26">
        <v>365</v>
      </c>
    </row>
    <row r="191" spans="6:32" x14ac:dyDescent="0.35">
      <c r="F191" s="23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1</v>
      </c>
      <c r="Q191" s="24">
        <v>0</v>
      </c>
      <c r="R191" s="24">
        <v>0</v>
      </c>
      <c r="S191" s="23">
        <v>0</v>
      </c>
      <c r="T191" s="25">
        <v>1</v>
      </c>
      <c r="U191" s="26">
        <v>382</v>
      </c>
    </row>
    <row r="192" spans="6:32" x14ac:dyDescent="0.35">
      <c r="F192" s="23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1</v>
      </c>
      <c r="R192" s="24">
        <v>0</v>
      </c>
      <c r="S192" s="23">
        <v>0</v>
      </c>
      <c r="T192" s="25">
        <v>1</v>
      </c>
      <c r="U192" s="26">
        <v>289</v>
      </c>
    </row>
    <row r="193" spans="6:31" x14ac:dyDescent="0.35">
      <c r="F193" s="39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1</v>
      </c>
      <c r="S193" s="39">
        <v>0</v>
      </c>
      <c r="T193" s="40">
        <v>1</v>
      </c>
      <c r="U193" s="41">
        <v>471</v>
      </c>
    </row>
    <row r="197" spans="6:31" x14ac:dyDescent="0.35">
      <c r="Y197" t="s">
        <v>75</v>
      </c>
    </row>
    <row r="198" spans="6:31" x14ac:dyDescent="0.35">
      <c r="H198" s="7">
        <v>2</v>
      </c>
      <c r="I198" s="7">
        <v>3</v>
      </c>
      <c r="J198" s="7" t="s">
        <v>17</v>
      </c>
      <c r="K198" s="7" t="s">
        <v>18</v>
      </c>
      <c r="L198" t="s">
        <v>76</v>
      </c>
      <c r="M198" s="7" t="s">
        <v>77</v>
      </c>
      <c r="N198" t="s">
        <v>78</v>
      </c>
      <c r="O198" s="7" t="s">
        <v>79</v>
      </c>
      <c r="P198" t="s">
        <v>19</v>
      </c>
    </row>
    <row r="199" spans="6:31" ht="15" thickBot="1" x14ac:dyDescent="0.4">
      <c r="H199" s="14">
        <v>0</v>
      </c>
      <c r="I199" s="16">
        <v>0</v>
      </c>
      <c r="J199" s="14">
        <v>0</v>
      </c>
      <c r="K199" s="16">
        <v>0</v>
      </c>
      <c r="L199" s="10">
        <f>H199*J199</f>
        <v>0</v>
      </c>
      <c r="M199" s="46">
        <f>H199*K199</f>
        <v>0</v>
      </c>
      <c r="N199" s="10">
        <f>I199*J199</f>
        <v>0</v>
      </c>
      <c r="O199" s="50">
        <f>I199*K199</f>
        <v>0</v>
      </c>
      <c r="P199" s="17">
        <v>250</v>
      </c>
      <c r="Y199" s="8" t="s">
        <v>20</v>
      </c>
      <c r="Z199" s="8"/>
      <c r="AB199" s="8"/>
      <c r="AC199" s="8"/>
    </row>
    <row r="200" spans="6:31" ht="15" thickTop="1" x14ac:dyDescent="0.35">
      <c r="H200" s="23">
        <v>0</v>
      </c>
      <c r="I200" s="25">
        <v>0</v>
      </c>
      <c r="J200" s="23">
        <v>0</v>
      </c>
      <c r="K200" s="25">
        <v>0</v>
      </c>
      <c r="L200" s="19">
        <f t="shared" ref="L200:L240" si="23">H200*J200</f>
        <v>0</v>
      </c>
      <c r="M200">
        <f t="shared" ref="M200:M240" si="24">H200*K200</f>
        <v>0</v>
      </c>
      <c r="N200" s="19">
        <f t="shared" ref="N200:N240" si="25">I200*J200</f>
        <v>0</v>
      </c>
      <c r="O200" s="51">
        <f t="shared" ref="O200:O240" si="26">I200*K200</f>
        <v>0</v>
      </c>
      <c r="P200" s="26">
        <v>65</v>
      </c>
      <c r="Y200" t="s">
        <v>27</v>
      </c>
      <c r="Z200" t="e">
        <f ca="1">SQRT(Z201)</f>
        <v>#NAME?</v>
      </c>
      <c r="AB200" t="s">
        <v>28</v>
      </c>
      <c r="AC200" t="e">
        <f ca="1">Z204*LN(AA209/Z204)+2*(Z208+1)</f>
        <v>#NAME?</v>
      </c>
    </row>
    <row r="201" spans="6:31" x14ac:dyDescent="0.35">
      <c r="H201" s="23">
        <v>0</v>
      </c>
      <c r="I201" s="25">
        <v>0</v>
      </c>
      <c r="J201" s="23">
        <v>0</v>
      </c>
      <c r="K201" s="25">
        <v>0</v>
      </c>
      <c r="L201" s="19">
        <f t="shared" si="23"/>
        <v>0</v>
      </c>
      <c r="M201">
        <f t="shared" si="24"/>
        <v>0</v>
      </c>
      <c r="N201" s="19">
        <f t="shared" si="25"/>
        <v>0</v>
      </c>
      <c r="O201" s="51">
        <f t="shared" si="26"/>
        <v>0</v>
      </c>
      <c r="P201" s="26">
        <v>251</v>
      </c>
      <c r="Y201" t="s">
        <v>34</v>
      </c>
      <c r="Z201" t="e">
        <f ca="1">AA208/AA210</f>
        <v>#NAME?</v>
      </c>
      <c r="AB201" t="s">
        <v>35</v>
      </c>
      <c r="AC201" t="e">
        <f ca="1">AC200+2*(Z208+2)*(Z208+3)/(Z204-Z208-3)</f>
        <v>#NAME?</v>
      </c>
    </row>
    <row r="202" spans="6:31" x14ac:dyDescent="0.35">
      <c r="H202" s="23">
        <v>0</v>
      </c>
      <c r="I202" s="25">
        <v>0</v>
      </c>
      <c r="J202" s="23">
        <v>0</v>
      </c>
      <c r="K202" s="25">
        <v>0</v>
      </c>
      <c r="L202" s="19">
        <f t="shared" si="23"/>
        <v>0</v>
      </c>
      <c r="M202">
        <f t="shared" si="24"/>
        <v>0</v>
      </c>
      <c r="N202" s="19">
        <f t="shared" si="25"/>
        <v>0</v>
      </c>
      <c r="O202" s="51">
        <f t="shared" si="26"/>
        <v>0</v>
      </c>
      <c r="P202" s="26">
        <v>103</v>
      </c>
      <c r="Y202" t="s">
        <v>38</v>
      </c>
      <c r="Z202" t="e">
        <f ca="1">1-(1-Z201)*(Z204-1)/(Z204-Z208-1)</f>
        <v>#NAME?</v>
      </c>
      <c r="AB202" s="30" t="s">
        <v>39</v>
      </c>
      <c r="AC202" s="30" t="e">
        <f ca="1">Z204*LN(AA209/Z204)+(Z208+1)*LN(Z204)</f>
        <v>#NAME?</v>
      </c>
    </row>
    <row r="203" spans="6:31" x14ac:dyDescent="0.35">
      <c r="H203" s="23">
        <v>0</v>
      </c>
      <c r="I203" s="25">
        <v>0</v>
      </c>
      <c r="J203" s="39">
        <v>0</v>
      </c>
      <c r="K203" s="40">
        <v>0</v>
      </c>
      <c r="L203" s="19">
        <f t="shared" si="23"/>
        <v>0</v>
      </c>
      <c r="M203">
        <f t="shared" si="24"/>
        <v>0</v>
      </c>
      <c r="N203" s="19">
        <f t="shared" si="25"/>
        <v>0</v>
      </c>
      <c r="O203" s="51">
        <f t="shared" si="26"/>
        <v>0</v>
      </c>
      <c r="P203" s="41">
        <v>230</v>
      </c>
      <c r="Y203" t="s">
        <v>42</v>
      </c>
      <c r="Z203" t="e">
        <f ca="1">SQRT(AB209)</f>
        <v>#NAME?</v>
      </c>
    </row>
    <row r="204" spans="6:31" x14ac:dyDescent="0.35">
      <c r="H204" s="23">
        <v>0</v>
      </c>
      <c r="I204" s="25">
        <v>0</v>
      </c>
      <c r="J204" s="14">
        <v>1</v>
      </c>
      <c r="K204" s="16">
        <v>0</v>
      </c>
      <c r="L204" s="19">
        <f t="shared" si="23"/>
        <v>0</v>
      </c>
      <c r="M204">
        <f t="shared" si="24"/>
        <v>0</v>
      </c>
      <c r="N204" s="19">
        <f t="shared" si="25"/>
        <v>0</v>
      </c>
      <c r="O204" s="51">
        <f t="shared" si="26"/>
        <v>0</v>
      </c>
      <c r="P204" s="17">
        <v>54</v>
      </c>
      <c r="Y204" s="30" t="s">
        <v>44</v>
      </c>
      <c r="Z204" s="30">
        <f>COUNT(P199:P240)</f>
        <v>42</v>
      </c>
    </row>
    <row r="205" spans="6:31" x14ac:dyDescent="0.35">
      <c r="H205" s="23">
        <v>0</v>
      </c>
      <c r="I205" s="25">
        <v>0</v>
      </c>
      <c r="J205" s="23">
        <v>1</v>
      </c>
      <c r="K205" s="25">
        <v>0</v>
      </c>
      <c r="L205" s="19">
        <f t="shared" si="23"/>
        <v>0</v>
      </c>
      <c r="M205">
        <f t="shared" si="24"/>
        <v>0</v>
      </c>
      <c r="N205" s="19">
        <f t="shared" si="25"/>
        <v>0</v>
      </c>
      <c r="O205" s="51">
        <f t="shared" si="26"/>
        <v>0</v>
      </c>
      <c r="P205" s="26">
        <v>20</v>
      </c>
    </row>
    <row r="206" spans="6:31" ht="15" thickBot="1" x14ac:dyDescent="0.4">
      <c r="H206" s="23">
        <v>0</v>
      </c>
      <c r="I206" s="25">
        <v>0</v>
      </c>
      <c r="J206" s="23">
        <v>1</v>
      </c>
      <c r="K206" s="25">
        <v>0</v>
      </c>
      <c r="L206" s="19">
        <f t="shared" si="23"/>
        <v>0</v>
      </c>
      <c r="M206">
        <f t="shared" si="24"/>
        <v>0</v>
      </c>
      <c r="N206" s="19">
        <f t="shared" si="25"/>
        <v>0</v>
      </c>
      <c r="O206" s="51">
        <f t="shared" si="26"/>
        <v>0</v>
      </c>
      <c r="P206" s="26">
        <v>41</v>
      </c>
      <c r="Y206" t="s">
        <v>21</v>
      </c>
      <c r="AC206" s="7" t="s">
        <v>22</v>
      </c>
      <c r="AD206" s="7">
        <v>0.05</v>
      </c>
    </row>
    <row r="207" spans="6:31" ht="15" thickTop="1" x14ac:dyDescent="0.35">
      <c r="H207" s="23">
        <v>0</v>
      </c>
      <c r="I207" s="25">
        <v>0</v>
      </c>
      <c r="J207" s="23">
        <v>1</v>
      </c>
      <c r="K207" s="25">
        <v>0</v>
      </c>
      <c r="L207" s="19">
        <f t="shared" si="23"/>
        <v>0</v>
      </c>
      <c r="M207">
        <f t="shared" si="24"/>
        <v>0</v>
      </c>
      <c r="N207" s="19">
        <f t="shared" si="25"/>
        <v>0</v>
      </c>
      <c r="O207" s="51">
        <f t="shared" si="26"/>
        <v>0</v>
      </c>
      <c r="P207" s="26">
        <v>29</v>
      </c>
      <c r="Y207" s="18"/>
      <c r="Z207" s="18" t="s">
        <v>23</v>
      </c>
      <c r="AA207" s="18" t="s">
        <v>24</v>
      </c>
      <c r="AB207" s="18" t="s">
        <v>29</v>
      </c>
      <c r="AC207" s="18" t="s">
        <v>30</v>
      </c>
      <c r="AD207" s="18" t="s">
        <v>50</v>
      </c>
      <c r="AE207" s="18" t="s">
        <v>51</v>
      </c>
    </row>
    <row r="208" spans="6:31" x14ac:dyDescent="0.35">
      <c r="H208" s="23">
        <v>0</v>
      </c>
      <c r="I208" s="25">
        <v>0</v>
      </c>
      <c r="J208" s="39">
        <v>1</v>
      </c>
      <c r="K208" s="40">
        <v>0</v>
      </c>
      <c r="L208" s="19">
        <f t="shared" si="23"/>
        <v>0</v>
      </c>
      <c r="M208">
        <f t="shared" si="24"/>
        <v>0</v>
      </c>
      <c r="N208" s="19">
        <f t="shared" si="25"/>
        <v>0</v>
      </c>
      <c r="O208" s="51">
        <f t="shared" si="26"/>
        <v>0</v>
      </c>
      <c r="P208" s="41">
        <v>3</v>
      </c>
      <c r="Y208" t="s">
        <v>33</v>
      </c>
      <c r="Z208">
        <f>COUNT(H199:O199)</f>
        <v>8</v>
      </c>
      <c r="AA208" t="e">
        <f ca="1">DEVSQ(MMULT(DEsign(H199:O240),Z213:Z221))</f>
        <v>#NAME?</v>
      </c>
      <c r="AB208" t="e">
        <f ca="1">AA208/Z208</f>
        <v>#NAME?</v>
      </c>
      <c r="AC208" t="e">
        <f ca="1">AB208/AB209</f>
        <v>#NAME?</v>
      </c>
      <c r="AD208" t="e">
        <f ca="1">FDIST(AC208,Z208,Z209)</f>
        <v>#NAME?</v>
      </c>
      <c r="AE208" s="7" t="e">
        <f ca="1">IF(AD208&lt;AD206,"yes","no")</f>
        <v>#NAME?</v>
      </c>
    </row>
    <row r="209" spans="8:32" x14ac:dyDescent="0.35">
      <c r="H209" s="23">
        <v>0</v>
      </c>
      <c r="I209" s="25">
        <v>0</v>
      </c>
      <c r="J209" s="23">
        <v>0</v>
      </c>
      <c r="K209" s="25">
        <v>1</v>
      </c>
      <c r="L209" s="19">
        <f t="shared" si="23"/>
        <v>0</v>
      </c>
      <c r="M209">
        <f t="shared" si="24"/>
        <v>0</v>
      </c>
      <c r="N209" s="19">
        <f t="shared" si="25"/>
        <v>0</v>
      </c>
      <c r="O209" s="51">
        <f t="shared" si="26"/>
        <v>0</v>
      </c>
      <c r="P209" s="26">
        <v>118</v>
      </c>
      <c r="Y209" t="s">
        <v>37</v>
      </c>
      <c r="Z209">
        <f>Z210-Z208</f>
        <v>33</v>
      </c>
      <c r="AA209" t="e">
        <f ca="1">AA210-AA208</f>
        <v>#NAME?</v>
      </c>
      <c r="AB209" t="e">
        <f ca="1">AA209/Z209</f>
        <v>#NAME?</v>
      </c>
    </row>
    <row r="210" spans="8:32" x14ac:dyDescent="0.35">
      <c r="H210" s="23">
        <v>0</v>
      </c>
      <c r="I210" s="25">
        <v>0</v>
      </c>
      <c r="J210" s="23">
        <v>0</v>
      </c>
      <c r="K210" s="25">
        <v>1</v>
      </c>
      <c r="L210" s="19">
        <f t="shared" si="23"/>
        <v>0</v>
      </c>
      <c r="M210">
        <f t="shared" si="24"/>
        <v>0</v>
      </c>
      <c r="N210" s="19">
        <f t="shared" si="25"/>
        <v>0</v>
      </c>
      <c r="O210" s="51">
        <f t="shared" si="26"/>
        <v>0</v>
      </c>
      <c r="P210" s="26">
        <v>83</v>
      </c>
      <c r="Y210" s="30" t="s">
        <v>41</v>
      </c>
      <c r="Z210" s="30">
        <f>Z204-1</f>
        <v>41</v>
      </c>
      <c r="AA210" s="30">
        <f>DEVSQ(P199:P240)</f>
        <v>765790.4761904761</v>
      </c>
      <c r="AB210" s="30"/>
      <c r="AC210" s="30"/>
      <c r="AD210" s="30"/>
      <c r="AE210" s="30"/>
    </row>
    <row r="211" spans="8:32" ht="15" thickBot="1" x14ac:dyDescent="0.4">
      <c r="H211" s="23">
        <v>0</v>
      </c>
      <c r="I211" s="25">
        <v>0</v>
      </c>
      <c r="J211" s="23">
        <v>0</v>
      </c>
      <c r="K211" s="25">
        <v>1</v>
      </c>
      <c r="L211" s="19">
        <f t="shared" si="23"/>
        <v>0</v>
      </c>
      <c r="M211">
        <f t="shared" si="24"/>
        <v>0</v>
      </c>
      <c r="N211" s="19">
        <f t="shared" si="25"/>
        <v>0</v>
      </c>
      <c r="O211" s="51">
        <f t="shared" si="26"/>
        <v>0</v>
      </c>
      <c r="P211" s="26">
        <v>38</v>
      </c>
    </row>
    <row r="212" spans="8:32" ht="15" thickTop="1" x14ac:dyDescent="0.35">
      <c r="H212" s="23">
        <v>0</v>
      </c>
      <c r="I212" s="25">
        <v>0</v>
      </c>
      <c r="J212" s="23">
        <v>0</v>
      </c>
      <c r="K212" s="25">
        <v>1</v>
      </c>
      <c r="L212" s="19">
        <f t="shared" si="23"/>
        <v>0</v>
      </c>
      <c r="M212">
        <f t="shared" si="24"/>
        <v>0</v>
      </c>
      <c r="N212" s="19">
        <f t="shared" si="25"/>
        <v>0</v>
      </c>
      <c r="O212" s="51">
        <f t="shared" si="26"/>
        <v>0</v>
      </c>
      <c r="P212" s="26">
        <v>71</v>
      </c>
      <c r="Y212" s="18"/>
      <c r="Z212" s="18" t="s">
        <v>54</v>
      </c>
      <c r="AA212" s="18" t="s">
        <v>55</v>
      </c>
      <c r="AB212" s="18" t="s">
        <v>56</v>
      </c>
      <c r="AC212" s="18" t="s">
        <v>50</v>
      </c>
      <c r="AD212" s="18" t="s">
        <v>57</v>
      </c>
      <c r="AE212" s="18" t="s">
        <v>58</v>
      </c>
      <c r="AF212" s="18" t="s">
        <v>59</v>
      </c>
    </row>
    <row r="213" spans="8:32" x14ac:dyDescent="0.35">
      <c r="H213" s="14">
        <v>1</v>
      </c>
      <c r="I213" s="16">
        <v>0</v>
      </c>
      <c r="J213" s="15">
        <v>0</v>
      </c>
      <c r="K213" s="16">
        <v>0</v>
      </c>
      <c r="L213" s="19">
        <f t="shared" si="23"/>
        <v>0</v>
      </c>
      <c r="M213">
        <f t="shared" si="24"/>
        <v>0</v>
      </c>
      <c r="N213" s="19">
        <f t="shared" si="25"/>
        <v>0</v>
      </c>
      <c r="O213" s="51">
        <f t="shared" si="26"/>
        <v>0</v>
      </c>
      <c r="P213" s="17">
        <v>278</v>
      </c>
      <c r="Y213" t="s">
        <v>62</v>
      </c>
      <c r="Z213" t="e">
        <f t="array" aca="1" ref="Z213:AA221" ca="1">RegCoeff(H199:O240,P199:P240)</f>
        <v>#NAME?</v>
      </c>
      <c r="AA213" t="e">
        <f ca="1"/>
        <v>#NAME?</v>
      </c>
      <c r="AB213" t="e">
        <f ca="1">Z213/AA213</f>
        <v>#NAME?</v>
      </c>
      <c r="AC213" t="e">
        <f ca="1">TDIST(ABS(AB213),$Z$209,2)</f>
        <v>#NAME?</v>
      </c>
      <c r="AD213" t="e">
        <f ca="1">Z213-TINV(AD$206,$Z$209)*AA213</f>
        <v>#NAME?</v>
      </c>
      <c r="AE213" t="e">
        <f ca="1">Z213+TINV(AD$206,$Z$209)*AA213</f>
        <v>#NAME?</v>
      </c>
    </row>
    <row r="214" spans="8:32" x14ac:dyDescent="0.35">
      <c r="H214" s="23">
        <v>1</v>
      </c>
      <c r="I214" s="25">
        <v>0</v>
      </c>
      <c r="J214" s="24">
        <v>0</v>
      </c>
      <c r="K214" s="25">
        <v>0</v>
      </c>
      <c r="L214" s="19">
        <f t="shared" si="23"/>
        <v>0</v>
      </c>
      <c r="M214">
        <f t="shared" si="24"/>
        <v>0</v>
      </c>
      <c r="N214" s="19">
        <f t="shared" si="25"/>
        <v>0</v>
      </c>
      <c r="O214" s="51">
        <f t="shared" si="26"/>
        <v>0</v>
      </c>
      <c r="P214" s="26">
        <v>207</v>
      </c>
      <c r="Y214">
        <f t="array" ref="Y214:Y221">TRANSPOSE(H198:O198)</f>
        <v>2</v>
      </c>
      <c r="Z214" t="e">
        <f ca="1"/>
        <v>#NAME?</v>
      </c>
      <c r="AA214" t="e">
        <f ca="1"/>
        <v>#NAME?</v>
      </c>
      <c r="AB214" t="e">
        <f t="shared" ref="AB214:AB221" ca="1" si="27">Z214/AA214</f>
        <v>#NAME?</v>
      </c>
      <c r="AC214" t="e">
        <f t="shared" ref="AC214:AC221" ca="1" si="28">TDIST(ABS(AB214),$Z$209,2)</f>
        <v>#NAME?</v>
      </c>
      <c r="AD214" t="e">
        <f t="shared" ref="AD214:AD221" ca="1" si="29">Z214-TINV(AD$206,$Z$209)*AA214</f>
        <v>#NAME?</v>
      </c>
      <c r="AE214" t="e">
        <f t="shared" ref="AE214:AE221" ca="1" si="30">Z214+TINV(AD$206,$Z$209)*AA214</f>
        <v>#NAME?</v>
      </c>
      <c r="AF214" t="e">
        <f ca="1">VIF(H199:O240,1)</f>
        <v>#NAME?</v>
      </c>
    </row>
    <row r="215" spans="8:32" x14ac:dyDescent="0.35">
      <c r="H215" s="23">
        <v>1</v>
      </c>
      <c r="I215" s="25">
        <v>0</v>
      </c>
      <c r="J215" s="24">
        <v>0</v>
      </c>
      <c r="K215" s="25">
        <v>0</v>
      </c>
      <c r="L215" s="19">
        <f t="shared" si="23"/>
        <v>0</v>
      </c>
      <c r="M215">
        <f t="shared" si="24"/>
        <v>0</v>
      </c>
      <c r="N215" s="19">
        <f t="shared" si="25"/>
        <v>0</v>
      </c>
      <c r="O215" s="51">
        <f t="shared" si="26"/>
        <v>0</v>
      </c>
      <c r="P215" s="26">
        <v>261</v>
      </c>
      <c r="Y215">
        <v>3</v>
      </c>
      <c r="Z215" t="e">
        <f ca="1"/>
        <v>#NAME?</v>
      </c>
      <c r="AA215" t="e">
        <f ca="1"/>
        <v>#NAME?</v>
      </c>
      <c r="AB215" t="e">
        <f t="shared" ca="1" si="27"/>
        <v>#NAME?</v>
      </c>
      <c r="AC215" t="e">
        <f t="shared" ca="1" si="28"/>
        <v>#NAME?</v>
      </c>
      <c r="AD215" t="e">
        <f t="shared" ca="1" si="29"/>
        <v>#NAME?</v>
      </c>
      <c r="AE215" t="e">
        <f t="shared" ca="1" si="30"/>
        <v>#NAME?</v>
      </c>
      <c r="AF215" t="e">
        <f ca="1">VIF(H199:O240,2)</f>
        <v>#NAME?</v>
      </c>
    </row>
    <row r="216" spans="8:32" x14ac:dyDescent="0.35">
      <c r="H216" s="23">
        <v>1</v>
      </c>
      <c r="I216" s="25">
        <v>0</v>
      </c>
      <c r="J216" s="24">
        <v>0</v>
      </c>
      <c r="K216" s="25">
        <v>0</v>
      </c>
      <c r="L216" s="19">
        <f t="shared" si="23"/>
        <v>0</v>
      </c>
      <c r="M216">
        <f t="shared" si="24"/>
        <v>0</v>
      </c>
      <c r="N216" s="19">
        <f t="shared" si="25"/>
        <v>0</v>
      </c>
      <c r="O216" s="51">
        <f t="shared" si="26"/>
        <v>0</v>
      </c>
      <c r="P216" s="26">
        <v>286</v>
      </c>
      <c r="Y216" t="str">
        <v>mid</v>
      </c>
      <c r="Z216" t="e">
        <f ca="1"/>
        <v>#NAME?</v>
      </c>
      <c r="AA216" t="e">
        <f ca="1"/>
        <v>#NAME?</v>
      </c>
      <c r="AB216" t="e">
        <f t="shared" ca="1" si="27"/>
        <v>#NAME?</v>
      </c>
      <c r="AC216" t="e">
        <f t="shared" ca="1" si="28"/>
        <v>#NAME?</v>
      </c>
      <c r="AD216" t="e">
        <f t="shared" ca="1" si="29"/>
        <v>#NAME?</v>
      </c>
      <c r="AE216" t="e">
        <f t="shared" ca="1" si="30"/>
        <v>#NAME?</v>
      </c>
      <c r="AF216" t="e">
        <f ca="1">VIF(H199:O240,3)</f>
        <v>#NAME?</v>
      </c>
    </row>
    <row r="217" spans="8:32" x14ac:dyDescent="0.35">
      <c r="H217" s="23">
        <v>1</v>
      </c>
      <c r="I217" s="25">
        <v>0</v>
      </c>
      <c r="J217" s="47">
        <v>0</v>
      </c>
      <c r="K217" s="40">
        <v>0</v>
      </c>
      <c r="L217" s="19">
        <f t="shared" si="23"/>
        <v>0</v>
      </c>
      <c r="M217">
        <f t="shared" si="24"/>
        <v>0</v>
      </c>
      <c r="N217" s="19">
        <f t="shared" si="25"/>
        <v>0</v>
      </c>
      <c r="O217" s="51">
        <f t="shared" si="26"/>
        <v>0</v>
      </c>
      <c r="P217" s="26">
        <v>306</v>
      </c>
      <c r="Y217" t="str">
        <v>old</v>
      </c>
      <c r="Z217" t="e">
        <f ca="1"/>
        <v>#NAME?</v>
      </c>
      <c r="AA217" t="e">
        <f ca="1"/>
        <v>#NAME?</v>
      </c>
      <c r="AB217" t="e">
        <f t="shared" ca="1" si="27"/>
        <v>#NAME?</v>
      </c>
      <c r="AC217" t="e">
        <f t="shared" ca="1" si="28"/>
        <v>#NAME?</v>
      </c>
      <c r="AD217" t="e">
        <f t="shared" ca="1" si="29"/>
        <v>#NAME?</v>
      </c>
      <c r="AE217" t="e">
        <f t="shared" ca="1" si="30"/>
        <v>#NAME?</v>
      </c>
      <c r="AF217" t="e">
        <f ca="1">VIF(H199:O240,4)</f>
        <v>#NAME?</v>
      </c>
    </row>
    <row r="218" spans="8:32" x14ac:dyDescent="0.35">
      <c r="H218" s="23">
        <v>1</v>
      </c>
      <c r="I218" s="25">
        <v>0</v>
      </c>
      <c r="J218" s="15">
        <v>1</v>
      </c>
      <c r="K218" s="16">
        <v>0</v>
      </c>
      <c r="L218" s="19">
        <f t="shared" si="23"/>
        <v>1</v>
      </c>
      <c r="M218">
        <f t="shared" si="24"/>
        <v>0</v>
      </c>
      <c r="N218" s="19">
        <f t="shared" si="25"/>
        <v>0</v>
      </c>
      <c r="O218" s="51">
        <f t="shared" si="26"/>
        <v>0</v>
      </c>
      <c r="P218" s="17">
        <v>172</v>
      </c>
      <c r="Y218" t="str">
        <v>mid2</v>
      </c>
      <c r="Z218" t="e">
        <f ca="1"/>
        <v>#NAME?</v>
      </c>
      <c r="AA218" t="e">
        <f ca="1"/>
        <v>#NAME?</v>
      </c>
      <c r="AB218" t="e">
        <f t="shared" ca="1" si="27"/>
        <v>#NAME?</v>
      </c>
      <c r="AC218" t="e">
        <f t="shared" ca="1" si="28"/>
        <v>#NAME?</v>
      </c>
      <c r="AD218" t="e">
        <f t="shared" ca="1" si="29"/>
        <v>#NAME?</v>
      </c>
      <c r="AE218" t="e">
        <f t="shared" ca="1" si="30"/>
        <v>#NAME?</v>
      </c>
      <c r="AF218" t="e">
        <f ca="1">VIF(H199:O240,5)</f>
        <v>#NAME?</v>
      </c>
    </row>
    <row r="219" spans="8:32" x14ac:dyDescent="0.35">
      <c r="H219" s="23">
        <v>1</v>
      </c>
      <c r="I219" s="25">
        <v>0</v>
      </c>
      <c r="J219" s="24">
        <v>1</v>
      </c>
      <c r="K219" s="25">
        <v>0</v>
      </c>
      <c r="L219" s="19">
        <f t="shared" si="23"/>
        <v>1</v>
      </c>
      <c r="M219">
        <f t="shared" si="24"/>
        <v>0</v>
      </c>
      <c r="N219" s="19">
        <f t="shared" si="25"/>
        <v>0</v>
      </c>
      <c r="O219" s="51">
        <f t="shared" si="26"/>
        <v>0</v>
      </c>
      <c r="P219" s="26">
        <v>116</v>
      </c>
      <c r="Y219" t="str">
        <v>old2</v>
      </c>
      <c r="Z219" t="e">
        <f ca="1"/>
        <v>#NAME?</v>
      </c>
      <c r="AA219" t="e">
        <f ca="1"/>
        <v>#NAME?</v>
      </c>
      <c r="AB219" t="e">
        <f t="shared" ca="1" si="27"/>
        <v>#NAME?</v>
      </c>
      <c r="AC219" t="e">
        <f t="shared" ca="1" si="28"/>
        <v>#NAME?</v>
      </c>
      <c r="AD219" t="e">
        <f t="shared" ca="1" si="29"/>
        <v>#NAME?</v>
      </c>
      <c r="AE219" t="e">
        <f t="shared" ca="1" si="30"/>
        <v>#NAME?</v>
      </c>
      <c r="AF219" t="e">
        <f ca="1">VIF(H199:O240,6)</f>
        <v>#NAME?</v>
      </c>
    </row>
    <row r="220" spans="8:32" x14ac:dyDescent="0.35">
      <c r="H220" s="23">
        <v>1</v>
      </c>
      <c r="I220" s="25">
        <v>0</v>
      </c>
      <c r="J220" s="24">
        <v>1</v>
      </c>
      <c r="K220" s="25">
        <v>0</v>
      </c>
      <c r="L220" s="19">
        <f t="shared" si="23"/>
        <v>1</v>
      </c>
      <c r="M220">
        <f t="shared" si="24"/>
        <v>0</v>
      </c>
      <c r="N220" s="19">
        <f t="shared" si="25"/>
        <v>0</v>
      </c>
      <c r="O220" s="51">
        <f t="shared" si="26"/>
        <v>0</v>
      </c>
      <c r="P220" s="26">
        <v>168</v>
      </c>
      <c r="Y220" t="str">
        <v>mid3</v>
      </c>
      <c r="Z220" t="e">
        <f ca="1"/>
        <v>#NAME?</v>
      </c>
      <c r="AA220" t="e">
        <f ca="1"/>
        <v>#NAME?</v>
      </c>
      <c r="AB220" t="e">
        <f t="shared" ca="1" si="27"/>
        <v>#NAME?</v>
      </c>
      <c r="AC220" t="e">
        <f t="shared" ca="1" si="28"/>
        <v>#NAME?</v>
      </c>
      <c r="AD220" t="e">
        <f t="shared" ca="1" si="29"/>
        <v>#NAME?</v>
      </c>
      <c r="AE220" t="e">
        <f t="shared" ca="1" si="30"/>
        <v>#NAME?</v>
      </c>
      <c r="AF220" t="e">
        <f ca="1">VIF(H199:O240,7)</f>
        <v>#NAME?</v>
      </c>
    </row>
    <row r="221" spans="8:32" x14ac:dyDescent="0.35">
      <c r="H221" s="23">
        <v>1</v>
      </c>
      <c r="I221" s="25">
        <v>0</v>
      </c>
      <c r="J221" s="24">
        <v>1</v>
      </c>
      <c r="K221" s="25">
        <v>0</v>
      </c>
      <c r="L221" s="19">
        <f t="shared" si="23"/>
        <v>1</v>
      </c>
      <c r="M221">
        <f t="shared" si="24"/>
        <v>0</v>
      </c>
      <c r="N221" s="19">
        <f t="shared" si="25"/>
        <v>0</v>
      </c>
      <c r="O221" s="51">
        <f t="shared" si="26"/>
        <v>0</v>
      </c>
      <c r="P221" s="26">
        <v>81</v>
      </c>
      <c r="Y221" s="30" t="str">
        <v>old3</v>
      </c>
      <c r="Z221" s="30" t="e">
        <f ca="1"/>
        <v>#NAME?</v>
      </c>
      <c r="AA221" s="30" t="e">
        <f ca="1"/>
        <v>#NAME?</v>
      </c>
      <c r="AB221" s="30" t="e">
        <f t="shared" ca="1" si="27"/>
        <v>#NAME?</v>
      </c>
      <c r="AC221" s="30" t="e">
        <f t="shared" ca="1" si="28"/>
        <v>#NAME?</v>
      </c>
      <c r="AD221" s="30" t="e">
        <f t="shared" ca="1" si="29"/>
        <v>#NAME?</v>
      </c>
      <c r="AE221" s="30" t="e">
        <f t="shared" ca="1" si="30"/>
        <v>#NAME?</v>
      </c>
      <c r="AF221" s="30" t="e">
        <f ca="1">VIF(H199:O240,8)</f>
        <v>#NAME?</v>
      </c>
    </row>
    <row r="222" spans="8:32" x14ac:dyDescent="0.35">
      <c r="H222" s="23">
        <v>1</v>
      </c>
      <c r="I222" s="25">
        <v>0</v>
      </c>
      <c r="J222" s="47">
        <v>1</v>
      </c>
      <c r="K222" s="40">
        <v>0</v>
      </c>
      <c r="L222" s="19">
        <f t="shared" si="23"/>
        <v>1</v>
      </c>
      <c r="M222">
        <f t="shared" si="24"/>
        <v>0</v>
      </c>
      <c r="N222" s="19">
        <f t="shared" si="25"/>
        <v>0</v>
      </c>
      <c r="O222" s="51">
        <f t="shared" si="26"/>
        <v>0</v>
      </c>
      <c r="P222" s="41">
        <v>54</v>
      </c>
    </row>
    <row r="223" spans="8:32" x14ac:dyDescent="0.35">
      <c r="H223" s="23">
        <v>1</v>
      </c>
      <c r="I223" s="25">
        <v>0</v>
      </c>
      <c r="J223" s="24">
        <v>0</v>
      </c>
      <c r="K223" s="25">
        <v>1</v>
      </c>
      <c r="L223" s="19">
        <f t="shared" si="23"/>
        <v>0</v>
      </c>
      <c r="M223">
        <f t="shared" si="24"/>
        <v>1</v>
      </c>
      <c r="N223" s="19">
        <f t="shared" si="25"/>
        <v>0</v>
      </c>
      <c r="O223" s="51">
        <f t="shared" si="26"/>
        <v>0</v>
      </c>
      <c r="P223" s="26">
        <v>124</v>
      </c>
    </row>
    <row r="224" spans="8:32" x14ac:dyDescent="0.35">
      <c r="H224" s="23">
        <v>1</v>
      </c>
      <c r="I224" s="25">
        <v>0</v>
      </c>
      <c r="J224" s="24">
        <v>0</v>
      </c>
      <c r="K224" s="25">
        <v>1</v>
      </c>
      <c r="L224" s="19">
        <f t="shared" si="23"/>
        <v>0</v>
      </c>
      <c r="M224">
        <f t="shared" si="24"/>
        <v>1</v>
      </c>
      <c r="N224" s="19">
        <f t="shared" si="25"/>
        <v>0</v>
      </c>
      <c r="O224" s="51">
        <f t="shared" si="26"/>
        <v>0</v>
      </c>
      <c r="P224" s="26">
        <v>266</v>
      </c>
      <c r="Y224" t="s">
        <v>80</v>
      </c>
    </row>
    <row r="225" spans="8:32" x14ac:dyDescent="0.35">
      <c r="H225" s="23">
        <v>1</v>
      </c>
      <c r="I225" s="25">
        <v>0</v>
      </c>
      <c r="J225" s="24">
        <v>0</v>
      </c>
      <c r="K225" s="25">
        <v>1</v>
      </c>
      <c r="L225" s="19">
        <f t="shared" si="23"/>
        <v>0</v>
      </c>
      <c r="M225">
        <f t="shared" si="24"/>
        <v>1</v>
      </c>
      <c r="N225" s="19">
        <f t="shared" si="25"/>
        <v>0</v>
      </c>
      <c r="O225" s="51">
        <f t="shared" si="26"/>
        <v>0</v>
      </c>
      <c r="P225" s="26">
        <v>207</v>
      </c>
    </row>
    <row r="226" spans="8:32" ht="15" thickBot="1" x14ac:dyDescent="0.4">
      <c r="H226" s="23">
        <v>1</v>
      </c>
      <c r="I226" s="25">
        <v>0</v>
      </c>
      <c r="J226" s="24">
        <v>0</v>
      </c>
      <c r="K226" s="25">
        <v>1</v>
      </c>
      <c r="L226" s="19">
        <f t="shared" si="23"/>
        <v>0</v>
      </c>
      <c r="M226">
        <f t="shared" si="24"/>
        <v>1</v>
      </c>
      <c r="N226" s="19">
        <f t="shared" si="25"/>
        <v>0</v>
      </c>
      <c r="O226" s="51">
        <f t="shared" si="26"/>
        <v>0</v>
      </c>
      <c r="P226" s="26">
        <v>285</v>
      </c>
      <c r="Y226" s="8" t="s">
        <v>20</v>
      </c>
      <c r="Z226" s="8"/>
      <c r="AB226" s="8"/>
      <c r="AC226" s="8"/>
    </row>
    <row r="227" spans="8:32" ht="15" thickTop="1" x14ac:dyDescent="0.35">
      <c r="H227" s="14">
        <v>0</v>
      </c>
      <c r="I227" s="16">
        <v>1</v>
      </c>
      <c r="J227" s="15">
        <v>0</v>
      </c>
      <c r="K227" s="16">
        <v>0</v>
      </c>
      <c r="L227" s="19">
        <f t="shared" si="23"/>
        <v>0</v>
      </c>
      <c r="M227">
        <f t="shared" si="24"/>
        <v>0</v>
      </c>
      <c r="N227" s="19">
        <f t="shared" si="25"/>
        <v>0</v>
      </c>
      <c r="O227" s="51">
        <f t="shared" si="26"/>
        <v>0</v>
      </c>
      <c r="P227" s="17">
        <v>442</v>
      </c>
      <c r="Y227" t="s">
        <v>27</v>
      </c>
      <c r="Z227" t="e">
        <f ca="1">SQRT(Z228)</f>
        <v>#NAME?</v>
      </c>
      <c r="AB227" t="s">
        <v>28</v>
      </c>
      <c r="AC227" t="e">
        <f ca="1">Z231*LN(AA236/Z231)+2*(Z235+1)</f>
        <v>#NAME?</v>
      </c>
    </row>
    <row r="228" spans="8:32" x14ac:dyDescent="0.35">
      <c r="H228" s="23">
        <v>0</v>
      </c>
      <c r="I228" s="25">
        <v>1</v>
      </c>
      <c r="J228" s="24">
        <v>0</v>
      </c>
      <c r="K228" s="25">
        <v>0</v>
      </c>
      <c r="L228" s="19">
        <f t="shared" si="23"/>
        <v>0</v>
      </c>
      <c r="M228">
        <f t="shared" si="24"/>
        <v>0</v>
      </c>
      <c r="N228" s="19">
        <f t="shared" si="25"/>
        <v>0</v>
      </c>
      <c r="O228" s="51">
        <f t="shared" si="26"/>
        <v>0</v>
      </c>
      <c r="P228" s="26">
        <v>341</v>
      </c>
      <c r="Y228" t="s">
        <v>34</v>
      </c>
      <c r="Z228" t="e">
        <f ca="1">AA235/AA237</f>
        <v>#NAME?</v>
      </c>
      <c r="AB228" t="s">
        <v>35</v>
      </c>
      <c r="AC228" t="e">
        <f ca="1">AC227+2*(Z235+2)*(Z235+3)/(Z231-Z235-3)</f>
        <v>#NAME?</v>
      </c>
    </row>
    <row r="229" spans="8:32" x14ac:dyDescent="0.35">
      <c r="H229" s="23">
        <v>0</v>
      </c>
      <c r="I229" s="25">
        <v>1</v>
      </c>
      <c r="J229" s="24">
        <v>0</v>
      </c>
      <c r="K229" s="25">
        <v>0</v>
      </c>
      <c r="L229" s="19">
        <f t="shared" si="23"/>
        <v>0</v>
      </c>
      <c r="M229">
        <f t="shared" si="24"/>
        <v>0</v>
      </c>
      <c r="N229" s="19">
        <f t="shared" si="25"/>
        <v>0</v>
      </c>
      <c r="O229" s="51">
        <f t="shared" si="26"/>
        <v>0</v>
      </c>
      <c r="P229" s="26">
        <v>384</v>
      </c>
      <c r="Y229" t="s">
        <v>38</v>
      </c>
      <c r="Z229" t="e">
        <f ca="1">1-(1-Z228)*(Z231-1)/(Z231-Z235-1)</f>
        <v>#NAME?</v>
      </c>
      <c r="AB229" s="30" t="s">
        <v>39</v>
      </c>
      <c r="AC229" s="30" t="e">
        <f ca="1">Z231*LN(AA236/Z231)+(Z235+1)*LN(Z231)</f>
        <v>#NAME?</v>
      </c>
    </row>
    <row r="230" spans="8:32" x14ac:dyDescent="0.35">
      <c r="H230" s="23">
        <v>0</v>
      </c>
      <c r="I230" s="25">
        <v>1</v>
      </c>
      <c r="J230" s="24">
        <v>0</v>
      </c>
      <c r="K230" s="25">
        <v>0</v>
      </c>
      <c r="L230" s="19">
        <f t="shared" si="23"/>
        <v>0</v>
      </c>
      <c r="M230">
        <f t="shared" si="24"/>
        <v>0</v>
      </c>
      <c r="N230" s="19">
        <f t="shared" si="25"/>
        <v>0</v>
      </c>
      <c r="O230" s="51">
        <f t="shared" si="26"/>
        <v>0</v>
      </c>
      <c r="P230" s="26">
        <v>401</v>
      </c>
      <c r="Y230" t="s">
        <v>42</v>
      </c>
      <c r="Z230" t="e">
        <f ca="1">SQRT(AB236)</f>
        <v>#NAME?</v>
      </c>
    </row>
    <row r="231" spans="8:32" x14ac:dyDescent="0.35">
      <c r="H231" s="23">
        <v>0</v>
      </c>
      <c r="I231" s="25">
        <v>1</v>
      </c>
      <c r="J231" s="47">
        <v>0</v>
      </c>
      <c r="K231" s="40">
        <v>0</v>
      </c>
      <c r="L231" s="19">
        <f t="shared" si="23"/>
        <v>0</v>
      </c>
      <c r="M231">
        <f t="shared" si="24"/>
        <v>0</v>
      </c>
      <c r="N231" s="19">
        <f t="shared" si="25"/>
        <v>0</v>
      </c>
      <c r="O231" s="51">
        <f t="shared" si="26"/>
        <v>0</v>
      </c>
      <c r="P231" s="41">
        <v>432</v>
      </c>
      <c r="Y231" s="30" t="s">
        <v>44</v>
      </c>
      <c r="Z231" s="30">
        <f>COUNT(W4:W45)</f>
        <v>42</v>
      </c>
    </row>
    <row r="232" spans="8:32" x14ac:dyDescent="0.35">
      <c r="H232" s="23">
        <v>0</v>
      </c>
      <c r="I232" s="25">
        <v>1</v>
      </c>
      <c r="J232" s="15">
        <v>1</v>
      </c>
      <c r="K232" s="16">
        <v>0</v>
      </c>
      <c r="L232" s="19">
        <f t="shared" si="23"/>
        <v>0</v>
      </c>
      <c r="M232">
        <f t="shared" si="24"/>
        <v>0</v>
      </c>
      <c r="N232" s="19">
        <f t="shared" si="25"/>
        <v>1</v>
      </c>
      <c r="O232" s="51">
        <f t="shared" si="26"/>
        <v>0</v>
      </c>
      <c r="P232" s="17">
        <v>307</v>
      </c>
    </row>
    <row r="233" spans="8:32" ht="15" thickBot="1" x14ac:dyDescent="0.4">
      <c r="H233" s="23">
        <v>0</v>
      </c>
      <c r="I233" s="25">
        <v>1</v>
      </c>
      <c r="J233" s="24">
        <v>1</v>
      </c>
      <c r="K233" s="25">
        <v>0</v>
      </c>
      <c r="L233" s="19">
        <f t="shared" si="23"/>
        <v>0</v>
      </c>
      <c r="M233">
        <f t="shared" si="24"/>
        <v>0</v>
      </c>
      <c r="N233" s="19">
        <f t="shared" si="25"/>
        <v>1</v>
      </c>
      <c r="O233" s="51">
        <f t="shared" si="26"/>
        <v>0</v>
      </c>
      <c r="P233" s="26">
        <v>425</v>
      </c>
      <c r="Y233" t="s">
        <v>21</v>
      </c>
      <c r="AC233" s="7" t="s">
        <v>22</v>
      </c>
      <c r="AD233" s="7">
        <v>0.05</v>
      </c>
    </row>
    <row r="234" spans="8:32" ht="15" thickTop="1" x14ac:dyDescent="0.35">
      <c r="H234" s="23">
        <v>0</v>
      </c>
      <c r="I234" s="25">
        <v>1</v>
      </c>
      <c r="J234" s="24">
        <v>1</v>
      </c>
      <c r="K234" s="25">
        <v>0</v>
      </c>
      <c r="L234" s="19">
        <f t="shared" si="23"/>
        <v>0</v>
      </c>
      <c r="M234">
        <f t="shared" si="24"/>
        <v>0</v>
      </c>
      <c r="N234" s="19">
        <f t="shared" si="25"/>
        <v>1</v>
      </c>
      <c r="O234" s="51">
        <f t="shared" si="26"/>
        <v>0</v>
      </c>
      <c r="P234" s="26">
        <v>378</v>
      </c>
      <c r="Y234" s="18"/>
      <c r="Z234" s="18" t="s">
        <v>23</v>
      </c>
      <c r="AA234" s="18" t="s">
        <v>24</v>
      </c>
      <c r="AB234" s="18" t="s">
        <v>29</v>
      </c>
      <c r="AC234" s="18" t="s">
        <v>30</v>
      </c>
      <c r="AD234" s="18" t="s">
        <v>50</v>
      </c>
      <c r="AE234" s="18" t="s">
        <v>51</v>
      </c>
    </row>
    <row r="235" spans="8:32" x14ac:dyDescent="0.35">
      <c r="H235" s="23">
        <v>0</v>
      </c>
      <c r="I235" s="25">
        <v>1</v>
      </c>
      <c r="J235" s="24">
        <v>1</v>
      </c>
      <c r="K235" s="25">
        <v>0</v>
      </c>
      <c r="L235" s="19">
        <f t="shared" si="23"/>
        <v>0</v>
      </c>
      <c r="M235">
        <f t="shared" si="24"/>
        <v>0</v>
      </c>
      <c r="N235" s="19">
        <f t="shared" si="25"/>
        <v>1</v>
      </c>
      <c r="O235" s="51">
        <f t="shared" si="26"/>
        <v>0</v>
      </c>
      <c r="P235" s="26">
        <v>193</v>
      </c>
      <c r="Y235" t="s">
        <v>33</v>
      </c>
      <c r="Z235">
        <f>COUNT(S4:T4)</f>
        <v>2</v>
      </c>
      <c r="AA235" t="e">
        <f ca="1">DEVSQ(MMULT(DEsign(S4:T45),Z240:Z242))</f>
        <v>#NAME?</v>
      </c>
      <c r="AB235" t="e">
        <f ca="1">AA235/Z235</f>
        <v>#NAME?</v>
      </c>
      <c r="AC235" t="e">
        <f ca="1">AB235/AB236</f>
        <v>#NAME?</v>
      </c>
      <c r="AD235" t="e">
        <f ca="1">FDIST(AC235,Z235,Z236)</f>
        <v>#NAME?</v>
      </c>
      <c r="AE235" s="7" t="e">
        <f ca="1">IF(AD235&lt;AD233,"yes","no")</f>
        <v>#NAME?</v>
      </c>
    </row>
    <row r="236" spans="8:32" x14ac:dyDescent="0.35">
      <c r="H236" s="23">
        <v>0</v>
      </c>
      <c r="I236" s="25">
        <v>1</v>
      </c>
      <c r="J236" s="47">
        <v>1</v>
      </c>
      <c r="K236" s="40">
        <v>0</v>
      </c>
      <c r="L236" s="19">
        <f t="shared" si="23"/>
        <v>0</v>
      </c>
      <c r="M236">
        <f t="shared" si="24"/>
        <v>0</v>
      </c>
      <c r="N236" s="19">
        <f t="shared" si="25"/>
        <v>1</v>
      </c>
      <c r="O236" s="51">
        <f t="shared" si="26"/>
        <v>0</v>
      </c>
      <c r="P236" s="41">
        <v>285</v>
      </c>
      <c r="Y236" t="s">
        <v>37</v>
      </c>
      <c r="Z236">
        <f>Z237-Z235</f>
        <v>39</v>
      </c>
      <c r="AA236" t="e">
        <f ca="1">AA237-AA235</f>
        <v>#NAME?</v>
      </c>
      <c r="AB236" t="e">
        <f ca="1">AA236/Z236</f>
        <v>#NAME?</v>
      </c>
    </row>
    <row r="237" spans="8:32" x14ac:dyDescent="0.35">
      <c r="H237" s="23">
        <v>0</v>
      </c>
      <c r="I237" s="25">
        <v>1</v>
      </c>
      <c r="J237" s="24">
        <v>0</v>
      </c>
      <c r="K237" s="25">
        <v>1</v>
      </c>
      <c r="L237" s="19">
        <f t="shared" si="23"/>
        <v>0</v>
      </c>
      <c r="M237">
        <f t="shared" si="24"/>
        <v>0</v>
      </c>
      <c r="N237" s="19">
        <f t="shared" si="25"/>
        <v>0</v>
      </c>
      <c r="O237" s="51">
        <f t="shared" si="26"/>
        <v>1</v>
      </c>
      <c r="P237" s="26">
        <v>365</v>
      </c>
      <c r="Y237" s="30" t="s">
        <v>41</v>
      </c>
      <c r="Z237" s="30">
        <f>Z231-1</f>
        <v>41</v>
      </c>
      <c r="AA237" s="30">
        <f>DEVSQ(W4:W45)</f>
        <v>765790.4761904761</v>
      </c>
      <c r="AB237" s="30"/>
      <c r="AC237" s="30"/>
      <c r="AD237" s="30"/>
      <c r="AE237" s="30"/>
    </row>
    <row r="238" spans="8:32" ht="15" thickBot="1" x14ac:dyDescent="0.4">
      <c r="H238" s="23">
        <v>0</v>
      </c>
      <c r="I238" s="25">
        <v>1</v>
      </c>
      <c r="J238" s="24">
        <v>0</v>
      </c>
      <c r="K238" s="25">
        <v>1</v>
      </c>
      <c r="L238" s="19">
        <f t="shared" si="23"/>
        <v>0</v>
      </c>
      <c r="M238">
        <f t="shared" si="24"/>
        <v>0</v>
      </c>
      <c r="N238" s="19">
        <f t="shared" si="25"/>
        <v>0</v>
      </c>
      <c r="O238" s="51">
        <f t="shared" si="26"/>
        <v>1</v>
      </c>
      <c r="P238" s="26">
        <v>382</v>
      </c>
    </row>
    <row r="239" spans="8:32" ht="15" thickTop="1" x14ac:dyDescent="0.35">
      <c r="H239" s="23">
        <v>0</v>
      </c>
      <c r="I239" s="25">
        <v>1</v>
      </c>
      <c r="J239" s="24">
        <v>0</v>
      </c>
      <c r="K239" s="25">
        <v>1</v>
      </c>
      <c r="L239" s="19">
        <f t="shared" si="23"/>
        <v>0</v>
      </c>
      <c r="M239">
        <f t="shared" si="24"/>
        <v>0</v>
      </c>
      <c r="N239" s="19">
        <f t="shared" si="25"/>
        <v>0</v>
      </c>
      <c r="O239" s="51">
        <f t="shared" si="26"/>
        <v>1</v>
      </c>
      <c r="P239" s="26">
        <v>289</v>
      </c>
      <c r="Y239" s="18"/>
      <c r="Z239" s="18" t="s">
        <v>54</v>
      </c>
      <c r="AA239" s="18" t="s">
        <v>55</v>
      </c>
      <c r="AB239" s="18" t="s">
        <v>56</v>
      </c>
      <c r="AC239" s="18" t="s">
        <v>50</v>
      </c>
      <c r="AD239" s="18" t="s">
        <v>57</v>
      </c>
      <c r="AE239" s="18" t="s">
        <v>58</v>
      </c>
      <c r="AF239" s="18" t="s">
        <v>59</v>
      </c>
    </row>
    <row r="240" spans="8:32" x14ac:dyDescent="0.35">
      <c r="H240" s="39">
        <v>0</v>
      </c>
      <c r="I240" s="40">
        <v>1</v>
      </c>
      <c r="J240" s="47">
        <v>0</v>
      </c>
      <c r="K240" s="40">
        <v>1</v>
      </c>
      <c r="L240" s="36">
        <f t="shared" si="23"/>
        <v>0</v>
      </c>
      <c r="M240" s="30">
        <f t="shared" si="24"/>
        <v>0</v>
      </c>
      <c r="N240" s="36">
        <f t="shared" si="25"/>
        <v>0</v>
      </c>
      <c r="O240" s="52">
        <f t="shared" si="26"/>
        <v>1</v>
      </c>
      <c r="P240" s="41">
        <v>471</v>
      </c>
      <c r="Y240" t="s">
        <v>62</v>
      </c>
      <c r="Z240" t="e">
        <f t="array" aca="1" ref="Z240:AA242" ca="1">RegCoeff(S4:T45,W4:W45)</f>
        <v>#NAME?</v>
      </c>
      <c r="AA240" t="e">
        <f ca="1"/>
        <v>#NAME?</v>
      </c>
      <c r="AB240" t="e">
        <f ca="1">Z240/AA240</f>
        <v>#NAME?</v>
      </c>
      <c r="AC240" t="e">
        <f ca="1">TDIST(ABS(AB240),$Z$236,2)</f>
        <v>#NAME?</v>
      </c>
      <c r="AD240" t="e">
        <f ca="1">Z240-TINV(AD$233,$Z$236)*AA240</f>
        <v>#NAME?</v>
      </c>
      <c r="AE240" t="e">
        <f ca="1">Z240+TINV(AD$233,$Z$236)*AA240</f>
        <v>#NAME?</v>
      </c>
    </row>
    <row r="241" spans="25:32" x14ac:dyDescent="0.35">
      <c r="Y241">
        <f t="array" ref="Y241:Y242">TRANSPOSE(S3:T3)</f>
        <v>2</v>
      </c>
      <c r="Z241" t="e">
        <f ca="1"/>
        <v>#NAME?</v>
      </c>
      <c r="AA241" t="e">
        <f ca="1"/>
        <v>#NAME?</v>
      </c>
      <c r="AB241" t="e">
        <f ca="1">Z241/AA241</f>
        <v>#NAME?</v>
      </c>
      <c r="AC241" t="e">
        <f ca="1">TDIST(ABS(AB241),$Z$236,2)</f>
        <v>#NAME?</v>
      </c>
      <c r="AD241" t="e">
        <f ca="1">Z241-TINV(AD$233,$Z$236)*AA241</f>
        <v>#NAME?</v>
      </c>
      <c r="AE241" t="e">
        <f ca="1">Z241+TINV(AD$233,$Z$236)*AA241</f>
        <v>#NAME?</v>
      </c>
      <c r="AF241" t="e">
        <f ca="1">VIF(S4:T45,1)</f>
        <v>#NAME?</v>
      </c>
    </row>
    <row r="242" spans="25:32" x14ac:dyDescent="0.35">
      <c r="Y242" s="30">
        <v>3</v>
      </c>
      <c r="Z242" s="30" t="e">
        <f ca="1"/>
        <v>#NAME?</v>
      </c>
      <c r="AA242" s="30" t="e">
        <f ca="1"/>
        <v>#NAME?</v>
      </c>
      <c r="AB242" s="30" t="e">
        <f ca="1">Z242/AA242</f>
        <v>#NAME?</v>
      </c>
      <c r="AC242" s="30" t="e">
        <f ca="1">TDIST(ABS(AB242),$Z$236,2)</f>
        <v>#NAME?</v>
      </c>
      <c r="AD242" s="30" t="e">
        <f ca="1">Z242-TINV(AD$233,$Z$236)*AA242</f>
        <v>#NAME?</v>
      </c>
      <c r="AE242" s="30" t="e">
        <f ca="1">Z242+TINV(AD$233,$Z$236)*AA242</f>
        <v>#NAME?</v>
      </c>
      <c r="AF242" s="30" t="e">
        <f ca="1">VIF(S4:T45,2)</f>
        <v>#NAME?</v>
      </c>
    </row>
  </sheetData>
  <mergeCells count="8">
    <mergeCell ref="AZ2:BA2"/>
    <mergeCell ref="BC2:BD2"/>
    <mergeCell ref="F2:R2"/>
    <mergeCell ref="S2:T2"/>
    <mergeCell ref="U2:V2"/>
    <mergeCell ref="AQ2:AR2"/>
    <mergeCell ref="AT2:AU2"/>
    <mergeCell ref="AW2:AX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2023-03-16T18:37:42Z</dcterms:created>
  <dcterms:modified xsi:type="dcterms:W3CDTF">2023-03-16T18:55:35Z</dcterms:modified>
</cp:coreProperties>
</file>