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EECB3151-55BD-4DA5-87D2-88AA3271B586}" xr6:coauthVersionLast="47" xr6:coauthVersionMax="47" xr10:uidLastSave="{00000000-0000-0000-0000-000000000000}"/>
  <bookViews>
    <workbookView xWindow="-110" yWindow="-110" windowWidth="19420" windowHeight="10300" xr2:uid="{37BDA404-1BFA-4728-877E-1EC3C235F3C5}"/>
  </bookViews>
  <sheets>
    <sheet name="Title" sheetId="2" r:id="rId1"/>
    <sheet name="Power" sheetId="1" r:id="rId2"/>
  </sheet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E21" i="1"/>
  <c r="C21" i="1"/>
  <c r="B21" i="1"/>
  <c r="E18" i="1"/>
  <c r="J17" i="1"/>
  <c r="E17" i="1"/>
  <c r="J16" i="1"/>
  <c r="E16" i="1"/>
  <c r="E15" i="1"/>
  <c r="J14" i="1"/>
  <c r="H14" i="1"/>
  <c r="H17" i="1" s="1"/>
  <c r="E14" i="1"/>
  <c r="E13" i="1"/>
  <c r="J12" i="1"/>
  <c r="E12" i="1"/>
  <c r="E11" i="1"/>
  <c r="E10" i="1"/>
  <c r="E9" i="1"/>
  <c r="E8" i="1"/>
  <c r="E7" i="1"/>
  <c r="J6" i="1"/>
  <c r="E6" i="1"/>
  <c r="J5" i="1"/>
  <c r="E5" i="1"/>
  <c r="J4" i="1"/>
  <c r="J3" i="1"/>
  <c r="H10" i="1"/>
  <c r="H9" i="1"/>
  <c r="B8" i="1"/>
  <c r="B7" i="1"/>
  <c r="C6" i="1"/>
  <c r="C8" i="1" s="1"/>
  <c r="C5" i="1"/>
  <c r="C7" i="1" s="1"/>
  <c r="H4" i="1"/>
  <c r="H3" i="1"/>
  <c r="B9" i="1" l="1"/>
  <c r="B10" i="1" s="1"/>
  <c r="C9" i="1"/>
  <c r="B11" i="1"/>
  <c r="B12" i="1" s="1"/>
  <c r="B14" i="1" s="1"/>
  <c r="B17" i="1"/>
  <c r="B15" i="1" l="1"/>
  <c r="B13" i="1"/>
  <c r="C10" i="1"/>
  <c r="C17" i="1"/>
  <c r="C11" i="1" l="1"/>
  <c r="C12" i="1" s="1"/>
  <c r="B16" i="1"/>
  <c r="B18" i="1" s="1"/>
  <c r="H5" i="1" s="1"/>
  <c r="C15" i="1" l="1"/>
  <c r="C13" i="1"/>
  <c r="C14" i="1"/>
  <c r="C16" i="1" l="1"/>
  <c r="C18" i="1" s="1"/>
  <c r="H6" i="1" s="1"/>
  <c r="H12" i="1" s="1"/>
</calcChain>
</file>

<file path=xl/sharedStrings.xml><?xml version="1.0" encoding="utf-8"?>
<sst xmlns="http://schemas.openxmlformats.org/spreadsheetml/2006/main" count="38" uniqueCount="33">
  <si>
    <t>Cohen's kappa sample size</t>
  </si>
  <si>
    <t>κ0</t>
  </si>
  <si>
    <t>κ1</t>
  </si>
  <si>
    <t>κ</t>
  </si>
  <si>
    <t>p1</t>
  </si>
  <si>
    <t>sd0</t>
  </si>
  <si>
    <t>q1</t>
  </si>
  <si>
    <t>sd1</t>
  </si>
  <si>
    <t>p2</t>
  </si>
  <si>
    <t>alpha</t>
  </si>
  <si>
    <t>q2</t>
  </si>
  <si>
    <t>power</t>
  </si>
  <si>
    <t>pe</t>
  </si>
  <si>
    <t>crita</t>
  </si>
  <si>
    <t>=NORM.S.INV(1-H7/H11)</t>
  </si>
  <si>
    <t>pa</t>
  </si>
  <si>
    <t>critb</t>
  </si>
  <si>
    <t>=NORM.S.INV(H8)</t>
  </si>
  <si>
    <t>p22</t>
  </si>
  <si>
    <t>tails</t>
  </si>
  <si>
    <t>p11</t>
  </si>
  <si>
    <t>n</t>
  </si>
  <si>
    <t>p12</t>
  </si>
  <si>
    <t>p21</t>
  </si>
  <si>
    <t>a</t>
  </si>
  <si>
    <t>b</t>
  </si>
  <si>
    <t>pow</t>
  </si>
  <si>
    <t>c</t>
  </si>
  <si>
    <t>sd</t>
  </si>
  <si>
    <t>Real Statistics Using Excel</t>
  </si>
  <si>
    <t>Updated</t>
  </si>
  <si>
    <t>Copyright © 2013 - 2022 Charles Zaiontz</t>
  </si>
  <si>
    <t>Cohen's Kappa Sample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</si>
</sst>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27FA-D232-4126-A438-98D5693EE8C2}">
  <sheetPr codeName="Sheet1"/>
  <dimension ref="A1:B63"/>
  <sheetViews>
    <sheetView tabSelected="1" workbookViewId="0"/>
  </sheetViews>
  <sheetFormatPr defaultRowHeight="14.5" x14ac:dyDescent="0.35"/>
  <cols>
    <col min="2" max="2" width="9.08984375" bestFit="1" customWidth="1"/>
  </cols>
  <sheetData>
    <row r="1" spans="1:2" x14ac:dyDescent="0.35">
      <c r="A1" t="s">
        <v>29</v>
      </c>
    </row>
    <row r="2" spans="1:2" x14ac:dyDescent="0.35">
      <c r="A2" t="s">
        <v>32</v>
      </c>
    </row>
    <row r="4" spans="1:2" x14ac:dyDescent="0.35">
      <c r="A4" t="s">
        <v>30</v>
      </c>
      <c r="B4" s="13">
        <v>44969</v>
      </c>
    </row>
    <row r="6" spans="1:2" x14ac:dyDescent="0.35">
      <c r="A6" s="14" t="s">
        <v>31</v>
      </c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ECC8-D4F0-4773-ABF4-F688A1967E7E}">
  <sheetPr codeName="Sheet48"/>
  <dimension ref="A1:J21"/>
  <sheetViews>
    <sheetView workbookViewId="0"/>
  </sheetViews>
  <sheetFormatPr defaultRowHeight="14.5" x14ac:dyDescent="0.35"/>
  <cols>
    <col min="1" max="1" width="5.453125" customWidth="1"/>
    <col min="4" max="4" width="2.1796875" customWidth="1"/>
    <col min="5" max="5" width="58" customWidth="1"/>
    <col min="7" max="7" width="6.7265625" bestFit="1" customWidth="1"/>
    <col min="9" max="9" width="2.453125" customWidth="1"/>
    <col min="10" max="10" width="27.26953125" customWidth="1"/>
  </cols>
  <sheetData>
    <row r="1" spans="1:10" x14ac:dyDescent="0.35">
      <c r="A1" s="1" t="s">
        <v>0</v>
      </c>
    </row>
    <row r="3" spans="1:10" x14ac:dyDescent="0.35">
      <c r="A3" s="2"/>
      <c r="B3" s="3" t="s">
        <v>1</v>
      </c>
      <c r="C3" s="3" t="s">
        <v>2</v>
      </c>
      <c r="D3" s="4"/>
      <c r="E3" s="4"/>
      <c r="G3" s="5" t="s">
        <v>1</v>
      </c>
      <c r="H3" s="6">
        <f>B4</f>
        <v>0.3</v>
      </c>
      <c r="J3" t="e">
        <f ca="1">FTEXT(H3)</f>
        <v>#NAME?</v>
      </c>
    </row>
    <row r="4" spans="1:10" x14ac:dyDescent="0.35">
      <c r="A4" s="5" t="s">
        <v>3</v>
      </c>
      <c r="B4">
        <v>0.3</v>
      </c>
      <c r="C4">
        <v>0.5</v>
      </c>
      <c r="G4" s="2" t="s">
        <v>2</v>
      </c>
      <c r="H4" s="7">
        <f>C4</f>
        <v>0.5</v>
      </c>
      <c r="J4" t="e">
        <f ca="1">FTEXT(H4)</f>
        <v>#NAME?</v>
      </c>
    </row>
    <row r="5" spans="1:10" x14ac:dyDescent="0.35">
      <c r="A5" s="2" t="s">
        <v>4</v>
      </c>
      <c r="B5">
        <v>0.4</v>
      </c>
      <c r="C5">
        <f>B5</f>
        <v>0.4</v>
      </c>
      <c r="E5" t="e">
        <f ca="1">FTEXT(C5)</f>
        <v>#NAME?</v>
      </c>
      <c r="G5" t="s">
        <v>5</v>
      </c>
      <c r="H5" s="7">
        <f>B18</f>
        <v>0.93466571564383383</v>
      </c>
      <c r="J5" t="e">
        <f ca="1">FTEXT(H5)</f>
        <v>#NAME?</v>
      </c>
    </row>
    <row r="6" spans="1:10" x14ac:dyDescent="0.35">
      <c r="A6" t="s">
        <v>6</v>
      </c>
      <c r="B6">
        <v>0.5</v>
      </c>
      <c r="C6">
        <f>B6</f>
        <v>0.5</v>
      </c>
      <c r="E6" t="e">
        <f ca="1">FTEXT(C6)</f>
        <v>#NAME?</v>
      </c>
      <c r="G6" t="s">
        <v>7</v>
      </c>
      <c r="H6" s="7">
        <f>C18</f>
        <v>0.84852813742385713</v>
      </c>
      <c r="J6" t="e">
        <f ca="1">FTEXT(H6)</f>
        <v>#NAME?</v>
      </c>
    </row>
    <row r="7" spans="1:10" x14ac:dyDescent="0.35">
      <c r="A7" t="s">
        <v>8</v>
      </c>
      <c r="B7">
        <f>1-B5</f>
        <v>0.6</v>
      </c>
      <c r="C7">
        <f>1-C5</f>
        <v>0.6</v>
      </c>
      <c r="E7" t="e">
        <f ca="1">FTEXT(C7)</f>
        <v>#NAME?</v>
      </c>
      <c r="G7" t="s">
        <v>9</v>
      </c>
      <c r="H7" s="7">
        <v>0.05</v>
      </c>
    </row>
    <row r="8" spans="1:10" x14ac:dyDescent="0.35">
      <c r="A8" t="s">
        <v>10</v>
      </c>
      <c r="B8">
        <f>1-B6</f>
        <v>0.5</v>
      </c>
      <c r="C8">
        <f>1-C6</f>
        <v>0.5</v>
      </c>
      <c r="E8" t="e">
        <f ca="1">FTEXT(C8)</f>
        <v>#NAME?</v>
      </c>
      <c r="G8" t="s">
        <v>11</v>
      </c>
      <c r="H8" s="7">
        <v>0.9</v>
      </c>
    </row>
    <row r="9" spans="1:10" x14ac:dyDescent="0.35">
      <c r="A9" t="s">
        <v>12</v>
      </c>
      <c r="B9">
        <f>B5*B6+B7*B8</f>
        <v>0.5</v>
      </c>
      <c r="C9">
        <f>C5*C6+C7*C8</f>
        <v>0.5</v>
      </c>
      <c r="E9" t="e">
        <f ca="1">FTEXT(C9)</f>
        <v>#NAME?</v>
      </c>
      <c r="G9" t="s">
        <v>13</v>
      </c>
      <c r="H9" s="7">
        <f>NORMSINV(1-H7/H11)</f>
        <v>1.6448536269514715</v>
      </c>
      <c r="J9" s="8" t="s">
        <v>14</v>
      </c>
    </row>
    <row r="10" spans="1:10" x14ac:dyDescent="0.35">
      <c r="A10" t="s">
        <v>15</v>
      </c>
      <c r="B10">
        <f>B9+B4*(1-B9)</f>
        <v>0.65</v>
      </c>
      <c r="C10">
        <f>C9+C4*(1-C9)</f>
        <v>0.75</v>
      </c>
      <c r="E10" t="e">
        <f ca="1">FTEXT(C10)</f>
        <v>#NAME?</v>
      </c>
      <c r="G10" t="s">
        <v>16</v>
      </c>
      <c r="H10" s="7">
        <f>NORMSINV(H8)</f>
        <v>1.2815515655446006</v>
      </c>
      <c r="J10" s="8" t="s">
        <v>17</v>
      </c>
    </row>
    <row r="11" spans="1:10" x14ac:dyDescent="0.35">
      <c r="A11" t="s">
        <v>18</v>
      </c>
      <c r="B11">
        <f>(B10-B5+B8)/2</f>
        <v>0.375</v>
      </c>
      <c r="C11">
        <f>(C10-C5+C8)/2</f>
        <v>0.42499999999999999</v>
      </c>
      <c r="E11" t="e">
        <f ca="1">FTEXT(C11)</f>
        <v>#NAME?</v>
      </c>
      <c r="G11" t="s">
        <v>19</v>
      </c>
      <c r="H11" s="7">
        <v>1</v>
      </c>
      <c r="J11" s="8"/>
    </row>
    <row r="12" spans="1:10" x14ac:dyDescent="0.35">
      <c r="A12" t="s">
        <v>20</v>
      </c>
      <c r="B12">
        <f>B10-B11</f>
        <v>0.27500000000000002</v>
      </c>
      <c r="C12">
        <f>C10-C11</f>
        <v>0.32500000000000001</v>
      </c>
      <c r="E12" t="e">
        <f ca="1">FTEXT(C12)</f>
        <v>#NAME?</v>
      </c>
      <c r="G12" t="s">
        <v>21</v>
      </c>
      <c r="H12" s="9">
        <f>((H5*H9+H6*H10)/(H4-H3))^2</f>
        <v>172.24211305888917</v>
      </c>
      <c r="J12" t="e">
        <f ca="1">FTEXT(H12)</f>
        <v>#NAME?</v>
      </c>
    </row>
    <row r="13" spans="1:10" x14ac:dyDescent="0.35">
      <c r="A13" t="s">
        <v>22</v>
      </c>
      <c r="B13">
        <f>B5-B12</f>
        <v>0.125</v>
      </c>
      <c r="C13">
        <f>C5-C12</f>
        <v>7.5000000000000011E-2</v>
      </c>
      <c r="E13" t="e">
        <f ca="1">FTEXT(C13)</f>
        <v>#NAME?</v>
      </c>
    </row>
    <row r="14" spans="1:10" x14ac:dyDescent="0.35">
      <c r="A14" t="s">
        <v>23</v>
      </c>
      <c r="B14">
        <f>B6-B12</f>
        <v>0.22499999999999998</v>
      </c>
      <c r="C14">
        <f>C8-C12</f>
        <v>0.17499999999999999</v>
      </c>
      <c r="E14" t="e">
        <f ca="1">FTEXT(C14)</f>
        <v>#NAME?</v>
      </c>
      <c r="G14" t="s">
        <v>21</v>
      </c>
      <c r="H14" s="10" t="e">
        <f ca="1">BKAPPA_SIZE(H3,H4,B5,B6,H8,H11,H7)</f>
        <v>#NAME?</v>
      </c>
      <c r="J14" t="e">
        <f ca="1">FTEXT(H14)</f>
        <v>#NAME?</v>
      </c>
    </row>
    <row r="15" spans="1:10" x14ac:dyDescent="0.35">
      <c r="A15" t="s">
        <v>24</v>
      </c>
      <c r="B15">
        <f>B12*((1-B9)-(1-B10)*(B5+B6))^2+B11*((1-B9)-(1-B10)*(B7+B8))^2</f>
        <v>1.4371249999999999E-2</v>
      </c>
      <c r="C15">
        <f>C12*((1-C9)-(1-C10)*(C5+C6))^2+C11*((1-C9)-(1-C10)*(C7+C8))^2</f>
        <v>4.6093750000000003E-2</v>
      </c>
      <c r="E15" t="e">
        <f ca="1">FTEXT(C15)</f>
        <v>#NAME?</v>
      </c>
    </row>
    <row r="16" spans="1:10" x14ac:dyDescent="0.35">
      <c r="A16" t="s">
        <v>25</v>
      </c>
      <c r="B16">
        <f>(1-B10)^2*(B13*(B6+B7)^2+B14*(B8+B5)^2)</f>
        <v>4.0853749999999994E-2</v>
      </c>
      <c r="C16">
        <f>(1-C10)^2*(C13*(C6+C7)^2+C14*(C8+C5)^2)</f>
        <v>1.4531250000000001E-2</v>
      </c>
      <c r="E16" t="e">
        <f ca="1">FTEXT(C16)</f>
        <v>#NAME?</v>
      </c>
      <c r="G16" t="s">
        <v>26</v>
      </c>
      <c r="H16" s="6" t="e">
        <f ca="1">BKAPPA_POWER(H3,H4,B5,B6,H14,H11,H7)</f>
        <v>#NAME?</v>
      </c>
      <c r="J16" t="e">
        <f ca="1">FTEXT(H16)</f>
        <v>#NAME?</v>
      </c>
    </row>
    <row r="17" spans="1:10" x14ac:dyDescent="0.35">
      <c r="A17" t="s">
        <v>27</v>
      </c>
      <c r="B17">
        <f>(B9*B10-2*B9+B10)^2</f>
        <v>6.250000000000011E-4</v>
      </c>
      <c r="C17">
        <f>(C9*C10-2*C9+C10)^2</f>
        <v>1.5625E-2</v>
      </c>
      <c r="E17" t="e">
        <f ca="1">FTEXT(C17)</f>
        <v>#NAME?</v>
      </c>
      <c r="G17" t="s">
        <v>26</v>
      </c>
      <c r="H17" s="9" t="e">
        <f ca="1">BKAPPA_POWER(H3,H4,B5,B6,INT(H14+1),H11,H7)</f>
        <v>#NAME?</v>
      </c>
      <c r="J17" t="e">
        <f ca="1">FTEXT(H17)</f>
        <v>#NAME?</v>
      </c>
    </row>
    <row r="18" spans="1:10" x14ac:dyDescent="0.35">
      <c r="A18" t="s">
        <v>28</v>
      </c>
      <c r="B18" s="11">
        <f>SQRT(B15+B16-B17)/(1-B9)^2</f>
        <v>0.93466571564383383</v>
      </c>
      <c r="C18" s="11">
        <f>SQRT(C15+C16-C17)/(1-C9)^2</f>
        <v>0.84852813742385713</v>
      </c>
      <c r="E18" t="e">
        <f ca="1">FTEXT(C18)</f>
        <v>#NAME?</v>
      </c>
    </row>
    <row r="21" spans="1:10" x14ac:dyDescent="0.35">
      <c r="A21" t="s">
        <v>28</v>
      </c>
      <c r="B21" s="12" t="e">
        <f ca="1">BKAPPA_SD(B4,B5,B6)</f>
        <v>#NAME?</v>
      </c>
      <c r="C21" s="12" t="e">
        <f ca="1">BKAPPA_SD(C4,C5,C6)</f>
        <v>#NAME?</v>
      </c>
      <c r="E21" t="e">
        <f ca="1">FTEXT(C21)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2022-06-29T06:44:13Z</dcterms:created>
  <dcterms:modified xsi:type="dcterms:W3CDTF">2023-02-12T21:56:48Z</dcterms:modified>
</cp:coreProperties>
</file>