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2DCE4CC4-2401-40BB-AC69-30A771CA3DE1}" xr6:coauthVersionLast="47" xr6:coauthVersionMax="47" xr10:uidLastSave="{00000000-0000-0000-0000-000000000000}"/>
  <bookViews>
    <workbookView xWindow="-110" yWindow="-110" windowWidth="19420" windowHeight="10300" xr2:uid="{4DFF7C0C-8510-4706-B2F5-CE3F56426C82}"/>
  </bookViews>
  <sheets>
    <sheet name="Title" sheetId="2" r:id="rId1"/>
    <sheet name="Example" sheetId="1" r:id="rId2"/>
  </sheets>
  <definedNames>
    <definedName name="solver_adj" localSheetId="1" hidden="1">Example!$W$4:$W$17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Example!$P$24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F14" i="1" a="1"/>
  <c r="H18" i="1" s="1"/>
  <c r="R13" i="1" a="1"/>
  <c r="U16" i="1" s="1"/>
  <c r="P13" i="1"/>
  <c r="P12" i="1"/>
  <c r="P11" i="1"/>
  <c r="P10" i="1"/>
  <c r="P9" i="1"/>
  <c r="P8" i="1"/>
  <c r="P7" i="1"/>
  <c r="P6" i="1"/>
  <c r="P5" i="1"/>
  <c r="F5" i="1" a="1"/>
  <c r="H9" i="1" s="1"/>
  <c r="P4" i="1"/>
  <c r="H5" i="1" l="1"/>
  <c r="F7" i="1"/>
  <c r="I8" i="1"/>
  <c r="G10" i="1"/>
  <c r="T13" i="1"/>
  <c r="T15" i="1"/>
  <c r="G14" i="1"/>
  <c r="J15" i="1"/>
  <c r="H17" i="1"/>
  <c r="H15" i="1"/>
  <c r="J6" i="1"/>
  <c r="F14" i="1"/>
  <c r="I5" i="1"/>
  <c r="G7" i="1"/>
  <c r="J8" i="1"/>
  <c r="H10" i="1"/>
  <c r="U13" i="1"/>
  <c r="U15" i="1"/>
  <c r="H14" i="1"/>
  <c r="F16" i="1"/>
  <c r="I17" i="1"/>
  <c r="H6" i="1"/>
  <c r="F8" i="1"/>
  <c r="I9" i="1"/>
  <c r="G8" i="1"/>
  <c r="G5" i="1"/>
  <c r="H8" i="1"/>
  <c r="S13" i="1"/>
  <c r="J18" i="1"/>
  <c r="J5" i="1"/>
  <c r="H7" i="1"/>
  <c r="F9" i="1"/>
  <c r="I10" i="1"/>
  <c r="R14" i="1"/>
  <c r="R16" i="1"/>
  <c r="I14" i="1"/>
  <c r="G16" i="1"/>
  <c r="J17" i="1"/>
  <c r="F5" i="1"/>
  <c r="I6" i="1"/>
  <c r="J9" i="1"/>
  <c r="R13" i="1"/>
  <c r="R15" i="1"/>
  <c r="I15" i="1"/>
  <c r="F6" i="1"/>
  <c r="I7" i="1"/>
  <c r="G9" i="1"/>
  <c r="J10" i="1"/>
  <c r="S14" i="1"/>
  <c r="S16" i="1"/>
  <c r="J14" i="1"/>
  <c r="H16" i="1"/>
  <c r="F18" i="1"/>
  <c r="F17" i="1"/>
  <c r="I18" i="1"/>
  <c r="F10" i="1"/>
  <c r="S15" i="1"/>
  <c r="G17" i="1"/>
  <c r="G6" i="1"/>
  <c r="J7" i="1"/>
  <c r="T14" i="1"/>
  <c r="T16" i="1"/>
  <c r="F15" i="1"/>
  <c r="I16" i="1"/>
  <c r="G18" i="1"/>
  <c r="U14" i="1"/>
  <c r="G15" i="1"/>
  <c r="J16" i="1"/>
  <c r="O23" i="1" l="1"/>
  <c r="N23" i="1"/>
  <c r="M23" i="1"/>
  <c r="L23" i="1"/>
  <c r="O22" i="1"/>
  <c r="N22" i="1"/>
  <c r="M22" i="1"/>
  <c r="L22" i="1"/>
  <c r="O21" i="1"/>
  <c r="N21" i="1"/>
  <c r="M21" i="1"/>
  <c r="L21" i="1"/>
  <c r="O20" i="1"/>
  <c r="N20" i="1"/>
  <c r="M20" i="1"/>
  <c r="L20" i="1"/>
  <c r="O19" i="1"/>
  <c r="N19" i="1"/>
  <c r="M19" i="1"/>
  <c r="L19" i="1"/>
  <c r="O18" i="1"/>
  <c r="N18" i="1"/>
  <c r="M18" i="1"/>
  <c r="L18" i="1"/>
  <c r="O17" i="1"/>
  <c r="N17" i="1"/>
  <c r="M17" i="1"/>
  <c r="L17" i="1"/>
  <c r="O16" i="1"/>
  <c r="N16" i="1"/>
  <c r="M16" i="1"/>
  <c r="L16" i="1"/>
  <c r="O15" i="1"/>
  <c r="N15" i="1"/>
  <c r="M15" i="1"/>
  <c r="L15" i="1"/>
  <c r="O14" i="1"/>
  <c r="N14" i="1"/>
  <c r="M14" i="1"/>
  <c r="L14" i="1"/>
  <c r="O13" i="1"/>
  <c r="N13" i="1"/>
  <c r="M13" i="1"/>
  <c r="L13" i="1"/>
  <c r="O12" i="1"/>
  <c r="U19" i="1" s="1"/>
  <c r="N12" i="1"/>
  <c r="M12" i="1"/>
  <c r="L12" i="1"/>
  <c r="O11" i="1"/>
  <c r="N11" i="1"/>
  <c r="M11" i="1"/>
  <c r="L11" i="1"/>
  <c r="U10" i="1"/>
  <c r="T10" i="1"/>
  <c r="S10" i="1"/>
  <c r="R10" i="1"/>
  <c r="O10" i="1"/>
  <c r="N10" i="1"/>
  <c r="M10" i="1"/>
  <c r="L10" i="1"/>
  <c r="O9" i="1"/>
  <c r="N9" i="1"/>
  <c r="M9" i="1"/>
  <c r="L9" i="1"/>
  <c r="O8" i="1"/>
  <c r="N8" i="1"/>
  <c r="M8" i="1"/>
  <c r="S19" i="1" s="1"/>
  <c r="L8" i="1"/>
  <c r="U7" i="1"/>
  <c r="T7" i="1"/>
  <c r="S7" i="1"/>
  <c r="R7" i="1"/>
  <c r="O7" i="1"/>
  <c r="N7" i="1"/>
  <c r="M7" i="1"/>
  <c r="L7" i="1"/>
  <c r="U6" i="1"/>
  <c r="T6" i="1"/>
  <c r="S6" i="1"/>
  <c r="R6" i="1"/>
  <c r="T4" i="1" s="1"/>
  <c r="O6" i="1"/>
  <c r="N6" i="1"/>
  <c r="M6" i="1"/>
  <c r="L6" i="1"/>
  <c r="U5" i="1"/>
  <c r="T5" i="1"/>
  <c r="S5" i="1"/>
  <c r="R5" i="1"/>
  <c r="S4" i="1" s="1"/>
  <c r="O5" i="1"/>
  <c r="N5" i="1"/>
  <c r="M5" i="1"/>
  <c r="L5" i="1"/>
  <c r="U4" i="1"/>
  <c r="R4" i="1"/>
  <c r="O4" i="1"/>
  <c r="AE16" i="1" s="1"/>
  <c r="N4" i="1"/>
  <c r="T19" i="1" s="1"/>
  <c r="M4" i="1"/>
  <c r="L4" i="1"/>
  <c r="AD10" i="1" s="1"/>
  <c r="AD16" i="1" s="1"/>
  <c r="O3" i="1"/>
  <c r="N3" i="1"/>
  <c r="M3" i="1"/>
  <c r="L3" i="1"/>
  <c r="Y6" i="1" s="1" a="1"/>
  <c r="Y12" i="1" l="1" a="1"/>
  <c r="P24" i="1"/>
  <c r="Y6" i="1"/>
  <c r="Y8" i="1"/>
  <c r="Y7" i="1"/>
  <c r="Z6" i="1" a="1"/>
  <c r="AD14" i="1"/>
  <c r="AD15" i="1" s="1"/>
  <c r="R19" i="1"/>
  <c r="Z13" i="1" l="1"/>
  <c r="Y13" i="1"/>
  <c r="AA12" i="1"/>
  <c r="Z12" i="1"/>
  <c r="AA14" i="1"/>
  <c r="Y12" i="1"/>
  <c r="Z14" i="1"/>
  <c r="AA13" i="1"/>
  <c r="Y14" i="1"/>
  <c r="AD7" i="1"/>
  <c r="Z8" i="1"/>
  <c r="Z7" i="1"/>
  <c r="Z6" i="1"/>
  <c r="AC19" i="1" a="1"/>
  <c r="AD8" i="1" l="1"/>
  <c r="AD6" i="1"/>
  <c r="AE14" i="1"/>
  <c r="AC22" i="1"/>
  <c r="AC21" i="1"/>
  <c r="AC20" i="1"/>
  <c r="AC19" i="1"/>
  <c r="AD20" i="1" a="1"/>
  <c r="Z5" i="1" a="1"/>
  <c r="Z5" i="1" s="1"/>
  <c r="AD19" i="1" s="1"/>
  <c r="AF14" i="1" l="1"/>
  <c r="AE15" i="1"/>
  <c r="AF15" i="1" s="1"/>
  <c r="AD9" i="1" s="1"/>
  <c r="AE20" i="1" s="1" a="1"/>
  <c r="AD22" i="1"/>
  <c r="AD21" i="1"/>
  <c r="AD20" i="1"/>
  <c r="AE22" i="1" l="1"/>
  <c r="AF22" i="1" s="1"/>
  <c r="AG22" i="1" s="1"/>
  <c r="AE21" i="1"/>
  <c r="AE20" i="1"/>
  <c r="AF20" i="1" s="1"/>
  <c r="AG20" i="1" s="1"/>
  <c r="AF21" i="1"/>
  <c r="AG21" i="1" s="1"/>
  <c r="AH21" i="1"/>
  <c r="AI21" i="1"/>
  <c r="AH22" i="1"/>
  <c r="AG14" i="1"/>
  <c r="AH14" i="1" s="1"/>
  <c r="AI14" i="1" s="1"/>
  <c r="AI20" i="1"/>
  <c r="AH20" i="1"/>
  <c r="AI22" i="1" l="1"/>
</calcChain>
</file>

<file path=xl/sharedStrings.xml><?xml version="1.0" encoding="utf-8"?>
<sst xmlns="http://schemas.openxmlformats.org/spreadsheetml/2006/main" count="44" uniqueCount="43">
  <si>
    <t>FIML (no missing data) - final (data analysis tool)</t>
  </si>
  <si>
    <t>read</t>
  </si>
  <si>
    <t>science</t>
  </si>
  <si>
    <t>math</t>
  </si>
  <si>
    <t>medicine</t>
  </si>
  <si>
    <t>Descriptive statistics</t>
  </si>
  <si>
    <t>-2LL</t>
  </si>
  <si>
    <t>Population covariance matrix</t>
  </si>
  <si>
    <t>Solver</t>
  </si>
  <si>
    <t>Regression coefficients</t>
  </si>
  <si>
    <t>Regression Analysis</t>
  </si>
  <si>
    <t>Intercept</t>
  </si>
  <si>
    <t>OVERALL FIT</t>
  </si>
  <si>
    <t>Multiple R</t>
  </si>
  <si>
    <t>R Square</t>
  </si>
  <si>
    <t>Adjusted R Square</t>
  </si>
  <si>
    <t>Population means</t>
  </si>
  <si>
    <t>Standard Error</t>
  </si>
  <si>
    <t>Observations</t>
  </si>
  <si>
    <t>Estimate of Inverse of XTX</t>
  </si>
  <si>
    <t>Frequency of Non-Missing Data</t>
  </si>
  <si>
    <t>Sample covariance matrix</t>
  </si>
  <si>
    <t>ANOVA</t>
  </si>
  <si>
    <t>Alpha</t>
  </si>
  <si>
    <t>df</t>
  </si>
  <si>
    <t>SS</t>
  </si>
  <si>
    <t>MS</t>
  </si>
  <si>
    <t>F</t>
  </si>
  <si>
    <t>p-value</t>
  </si>
  <si>
    <t>sig</t>
  </si>
  <si>
    <t>Regression</t>
  </si>
  <si>
    <t>Residual</t>
  </si>
  <si>
    <t>Total</t>
  </si>
  <si>
    <t>Sample means</t>
  </si>
  <si>
    <t>coeff</t>
  </si>
  <si>
    <t>std err</t>
  </si>
  <si>
    <t>t stat</t>
  </si>
  <si>
    <t>lower</t>
  </si>
  <si>
    <t>upper</t>
  </si>
  <si>
    <t>Real Statistics Using Excel</t>
  </si>
  <si>
    <t>Updated</t>
  </si>
  <si>
    <t>Copyright © 2013 - 2023 Charles Zaiontz</t>
  </si>
  <si>
    <t>Multiple Regression using FIML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</si>
</sst>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0" borderId="25" xfId="0" applyFont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10" xfId="0" applyNumberFormat="1" applyBorder="1"/>
    <xf numFmtId="164" fontId="0" fillId="0" borderId="0" xfId="0" applyNumberFormat="1"/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26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D0328-07E1-4706-B383-C6A9A3C894C2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39</v>
      </c>
    </row>
    <row r="2" spans="1:2" x14ac:dyDescent="0.35">
      <c r="A2" t="s">
        <v>42</v>
      </c>
    </row>
    <row r="4" spans="1:2" x14ac:dyDescent="0.35">
      <c r="A4" t="s">
        <v>40</v>
      </c>
      <c r="B4" s="49">
        <v>44931</v>
      </c>
    </row>
    <row r="6" spans="1:2" x14ac:dyDescent="0.35">
      <c r="A6" s="50" t="s">
        <v>41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0E6E-F367-4FD8-95D8-64AE3355FDB1}">
  <dimension ref="A1:AI24"/>
  <sheetViews>
    <sheetView workbookViewId="0"/>
  </sheetViews>
  <sheetFormatPr defaultRowHeight="14.5" x14ac:dyDescent="0.35"/>
  <cols>
    <col min="29" max="29" width="17.1796875" customWidth="1"/>
  </cols>
  <sheetData>
    <row r="1" spans="1:35" x14ac:dyDescent="0.35">
      <c r="A1" s="1" t="s">
        <v>0</v>
      </c>
    </row>
    <row r="3" spans="1:35" x14ac:dyDescent="0.35">
      <c r="A3" s="2" t="s">
        <v>1</v>
      </c>
      <c r="B3" s="2" t="s">
        <v>2</v>
      </c>
      <c r="C3" s="2" t="s">
        <v>3</v>
      </c>
      <c r="D3" s="2" t="s">
        <v>4</v>
      </c>
      <c r="F3" t="s">
        <v>5</v>
      </c>
      <c r="L3" s="2" t="str">
        <f>A3</f>
        <v>read</v>
      </c>
      <c r="M3" s="2" t="str">
        <f>B3</f>
        <v>science</v>
      </c>
      <c r="N3" s="2" t="str">
        <f>C3</f>
        <v>math</v>
      </c>
      <c r="O3" s="2" t="str">
        <f>D3</f>
        <v>medicine</v>
      </c>
      <c r="P3" s="2" t="s">
        <v>6</v>
      </c>
      <c r="R3" t="s">
        <v>7</v>
      </c>
      <c r="W3" s="2" t="s">
        <v>8</v>
      </c>
      <c r="Y3" t="s">
        <v>9</v>
      </c>
      <c r="AC3" t="s">
        <v>10</v>
      </c>
    </row>
    <row r="4" spans="1:35" x14ac:dyDescent="0.35">
      <c r="A4" s="3">
        <v>12</v>
      </c>
      <c r="B4" s="4">
        <v>27</v>
      </c>
      <c r="C4" s="4">
        <v>19</v>
      </c>
      <c r="D4" s="5">
        <v>44</v>
      </c>
      <c r="L4" s="6">
        <f t="shared" ref="L4:O23" si="0">A4</f>
        <v>12</v>
      </c>
      <c r="M4" s="7">
        <f t="shared" si="0"/>
        <v>27</v>
      </c>
      <c r="N4" s="7">
        <f t="shared" si="0"/>
        <v>19</v>
      </c>
      <c r="O4" s="8">
        <f t="shared" si="0"/>
        <v>44</v>
      </c>
      <c r="P4" s="9" t="e">
        <f ca="1">LLReg(L4:O4,$R$4:$U$7,$R$10:$U$10)</f>
        <v>#NAME?</v>
      </c>
      <c r="R4" s="10">
        <f>W4</f>
        <v>17.089889071593699</v>
      </c>
      <c r="S4" s="11">
        <f>R5</f>
        <v>-1.6098580530537256</v>
      </c>
      <c r="T4" s="11">
        <f>R6</f>
        <v>6.3599764446213713</v>
      </c>
      <c r="U4" s="12">
        <f>R7</f>
        <v>10.349924432711751</v>
      </c>
      <c r="W4" s="9">
        <v>17.089889071593699</v>
      </c>
    </row>
    <row r="5" spans="1:35" ht="15" thickBot="1" x14ac:dyDescent="0.4">
      <c r="A5" s="13">
        <v>11</v>
      </c>
      <c r="B5" s="14">
        <v>30</v>
      </c>
      <c r="C5" s="14">
        <v>13</v>
      </c>
      <c r="D5" s="15">
        <v>43</v>
      </c>
      <c r="F5" t="e">
        <f t="array" aca="1" ref="F5:J10" ca="1">DescStats(A3:D23,TRUE,TRUE)</f>
        <v>#NAME?</v>
      </c>
      <c r="G5" s="2" t="e">
        <f ca="1"/>
        <v>#NAME?</v>
      </c>
      <c r="H5" s="2" t="e">
        <f ca="1"/>
        <v>#NAME?</v>
      </c>
      <c r="I5" s="2" t="e">
        <f ca="1"/>
        <v>#NAME?</v>
      </c>
      <c r="J5" s="2" t="e">
        <f ca="1"/>
        <v>#NAME?</v>
      </c>
      <c r="L5" s="21">
        <f t="shared" si="0"/>
        <v>11</v>
      </c>
      <c r="M5" s="2">
        <f t="shared" si="0"/>
        <v>30</v>
      </c>
      <c r="N5" s="2">
        <f t="shared" si="0"/>
        <v>13</v>
      </c>
      <c r="O5" s="22">
        <f t="shared" si="0"/>
        <v>43</v>
      </c>
      <c r="P5" s="23" t="e">
        <f ca="1">LLReg(L5:O5,$R$4:$U$7,$R$10:$U$10)</f>
        <v>#NAME?</v>
      </c>
      <c r="R5" s="16">
        <f>W5</f>
        <v>-1.6098580530537256</v>
      </c>
      <c r="S5">
        <f>W8</f>
        <v>124.33709405134971</v>
      </c>
      <c r="T5">
        <f>S6</f>
        <v>10.509684350937441</v>
      </c>
      <c r="U5" s="17">
        <f>S7</f>
        <v>58.698291193444597</v>
      </c>
      <c r="W5" s="23">
        <v>-1.6098580530537256</v>
      </c>
      <c r="Y5" t="s">
        <v>11</v>
      </c>
      <c r="Z5" s="24">
        <f t="array" ref="Z5">-MMULT(R10:U10,Z6:Z9)</f>
        <v>21.629184964866834</v>
      </c>
      <c r="AC5" s="25" t="s">
        <v>12</v>
      </c>
      <c r="AD5" s="25"/>
    </row>
    <row r="6" spans="1:35" ht="15" thickTop="1" x14ac:dyDescent="0.35">
      <c r="A6" s="13">
        <v>16</v>
      </c>
      <c r="B6" s="14">
        <v>56</v>
      </c>
      <c r="C6" s="14">
        <v>23</v>
      </c>
      <c r="D6" s="15">
        <v>60</v>
      </c>
      <c r="F6" t="e">
        <f ca="1"/>
        <v>#NAME?</v>
      </c>
      <c r="G6" s="10" t="e">
        <f ca="1"/>
        <v>#NAME?</v>
      </c>
      <c r="H6" s="11" t="e">
        <f ca="1"/>
        <v>#NAME?</v>
      </c>
      <c r="I6" s="11" t="e">
        <f ca="1"/>
        <v>#NAME?</v>
      </c>
      <c r="J6" s="12" t="e">
        <f ca="1"/>
        <v>#NAME?</v>
      </c>
      <c r="L6" s="21">
        <f t="shared" si="0"/>
        <v>16</v>
      </c>
      <c r="M6" s="2">
        <f t="shared" si="0"/>
        <v>56</v>
      </c>
      <c r="N6" s="2">
        <f t="shared" si="0"/>
        <v>23</v>
      </c>
      <c r="O6" s="22">
        <f t="shared" si="0"/>
        <v>60</v>
      </c>
      <c r="P6" s="23" t="e">
        <f ca="1">LLReg(L6:O6,$R$4:$U$7,$R$10:$U$10)</f>
        <v>#NAME?</v>
      </c>
      <c r="R6" s="16">
        <f>W6</f>
        <v>6.3599764446213713</v>
      </c>
      <c r="S6">
        <f>W9</f>
        <v>10.509684350937441</v>
      </c>
      <c r="T6">
        <f>W11</f>
        <v>8.6899329067307782</v>
      </c>
      <c r="U6" s="17">
        <f>T7</f>
        <v>8.9497550915703616</v>
      </c>
      <c r="W6" s="23">
        <v>6.3599764446213713</v>
      </c>
      <c r="Y6" t="str">
        <f t="array" ref="Y6:Y8">TRANSPOSE(L3:N3)</f>
        <v>read</v>
      </c>
      <c r="Z6" s="26">
        <f t="array" ref="Z6:Z8">MMULT(MINVERSE(R4:T6),U4:U6)</f>
        <v>0.66801415090768601</v>
      </c>
      <c r="AC6" t="s">
        <v>13</v>
      </c>
      <c r="AD6" t="e">
        <f ca="1">SQRT(AD7)</f>
        <v>#NAME?</v>
      </c>
    </row>
    <row r="7" spans="1:35" x14ac:dyDescent="0.35">
      <c r="A7" s="13">
        <v>15</v>
      </c>
      <c r="B7" s="14">
        <v>37</v>
      </c>
      <c r="C7" s="14">
        <v>19</v>
      </c>
      <c r="D7" s="15">
        <v>52</v>
      </c>
      <c r="F7" t="e">
        <f ca="1"/>
        <v>#NAME?</v>
      </c>
      <c r="G7" s="16" t="e">
        <f ca="1"/>
        <v>#NAME?</v>
      </c>
      <c r="H7" t="e">
        <f ca="1"/>
        <v>#NAME?</v>
      </c>
      <c r="I7" t="e">
        <f ca="1"/>
        <v>#NAME?</v>
      </c>
      <c r="J7" s="17" t="e">
        <f ca="1"/>
        <v>#NAME?</v>
      </c>
      <c r="L7" s="21">
        <f t="shared" si="0"/>
        <v>15</v>
      </c>
      <c r="M7" s="2">
        <f t="shared" si="0"/>
        <v>37</v>
      </c>
      <c r="N7" s="2">
        <f t="shared" si="0"/>
        <v>19</v>
      </c>
      <c r="O7" s="22">
        <f t="shared" si="0"/>
        <v>52</v>
      </c>
      <c r="P7" s="23" t="e">
        <f ca="1">LLReg(L7:O7,$R$4:$U$7,$R$10:$U$10)</f>
        <v>#NAME?</v>
      </c>
      <c r="R7" s="18">
        <f>W7</f>
        <v>10.349924432711751</v>
      </c>
      <c r="S7" s="19">
        <f>W10</f>
        <v>58.698291193444597</v>
      </c>
      <c r="T7" s="19">
        <f>W12</f>
        <v>8.9497550915703616</v>
      </c>
      <c r="U7" s="20">
        <f>W13</f>
        <v>55.398851433720949</v>
      </c>
      <c r="W7" s="28">
        <v>10.349924432711751</v>
      </c>
      <c r="Y7" t="str">
        <v>science</v>
      </c>
      <c r="Z7" s="26">
        <v>0.48454428261504684</v>
      </c>
      <c r="AC7" t="s">
        <v>14</v>
      </c>
      <c r="AD7" t="e">
        <f ca="1">SUMPRODUCT(U13:U15,Z6:Z8)/U16</f>
        <v>#NAME?</v>
      </c>
    </row>
    <row r="8" spans="1:35" x14ac:dyDescent="0.35">
      <c r="A8" s="13">
        <v>10</v>
      </c>
      <c r="B8" s="14">
        <v>31</v>
      </c>
      <c r="C8" s="14">
        <v>21</v>
      </c>
      <c r="D8" s="15">
        <v>44</v>
      </c>
      <c r="F8" t="e">
        <f ca="1"/>
        <v>#NAME?</v>
      </c>
      <c r="G8" s="16" t="e">
        <f ca="1"/>
        <v>#NAME?</v>
      </c>
      <c r="H8" t="e">
        <f ca="1"/>
        <v>#NAME?</v>
      </c>
      <c r="I8" t="e">
        <f ca="1"/>
        <v>#NAME?</v>
      </c>
      <c r="J8" s="17" t="e">
        <f ca="1"/>
        <v>#NAME?</v>
      </c>
      <c r="L8" s="21">
        <f t="shared" si="0"/>
        <v>10</v>
      </c>
      <c r="M8" s="2">
        <f t="shared" si="0"/>
        <v>31</v>
      </c>
      <c r="N8" s="2">
        <f t="shared" si="0"/>
        <v>21</v>
      </c>
      <c r="O8" s="22">
        <f t="shared" si="0"/>
        <v>44</v>
      </c>
      <c r="P8" s="23" t="e">
        <f ca="1">LLReg(L8:O8,$R$4:$U$7,$R$10:$U$10)</f>
        <v>#NAME?</v>
      </c>
      <c r="W8" s="9">
        <v>124.33709405134971</v>
      </c>
      <c r="Y8" t="str">
        <v>math</v>
      </c>
      <c r="Z8" s="27">
        <v>-4.5018372570957865E-2</v>
      </c>
      <c r="AC8" t="s">
        <v>15</v>
      </c>
      <c r="AD8" t="e">
        <f ca="1">1-(1-AD7)*(AD10-1)/(AD10-AD14-1)</f>
        <v>#NAME?</v>
      </c>
    </row>
    <row r="9" spans="1:35" x14ac:dyDescent="0.35">
      <c r="A9" s="13">
        <v>18</v>
      </c>
      <c r="B9" s="14">
        <v>40</v>
      </c>
      <c r="C9" s="14">
        <v>22</v>
      </c>
      <c r="D9" s="15">
        <v>43</v>
      </c>
      <c r="F9" t="e">
        <f ca="1"/>
        <v>#NAME?</v>
      </c>
      <c r="G9" s="16" t="e">
        <f ca="1"/>
        <v>#NAME?</v>
      </c>
      <c r="H9" t="e">
        <f ca="1"/>
        <v>#NAME?</v>
      </c>
      <c r="I9" t="e">
        <f ca="1"/>
        <v>#NAME?</v>
      </c>
      <c r="J9" s="17" t="e">
        <f ca="1"/>
        <v>#NAME?</v>
      </c>
      <c r="L9" s="21">
        <f t="shared" si="0"/>
        <v>18</v>
      </c>
      <c r="M9" s="2">
        <f t="shared" si="0"/>
        <v>40</v>
      </c>
      <c r="N9" s="2">
        <f t="shared" si="0"/>
        <v>22</v>
      </c>
      <c r="O9" s="22">
        <f t="shared" si="0"/>
        <v>43</v>
      </c>
      <c r="P9" s="23" t="e">
        <f ca="1">LLReg(L9:O9,$R$4:$U$7,$R$10:$U$10)</f>
        <v>#NAME?</v>
      </c>
      <c r="R9" t="s">
        <v>16</v>
      </c>
      <c r="W9" s="23">
        <v>10.509684350937441</v>
      </c>
      <c r="Z9">
        <v>-1</v>
      </c>
      <c r="AC9" t="s">
        <v>17</v>
      </c>
      <c r="AD9" t="e">
        <f ca="1">SQRT(AF15)</f>
        <v>#NAME?</v>
      </c>
    </row>
    <row r="10" spans="1:35" x14ac:dyDescent="0.35">
      <c r="A10" s="13">
        <v>15</v>
      </c>
      <c r="B10" s="14">
        <v>50</v>
      </c>
      <c r="C10" s="14">
        <v>28</v>
      </c>
      <c r="D10" s="15">
        <v>56</v>
      </c>
      <c r="F10" t="e">
        <f ca="1"/>
        <v>#NAME?</v>
      </c>
      <c r="G10" s="18" t="e">
        <f ca="1"/>
        <v>#NAME?</v>
      </c>
      <c r="H10" s="19" t="e">
        <f ca="1"/>
        <v>#NAME?</v>
      </c>
      <c r="I10" s="19" t="e">
        <f ca="1"/>
        <v>#NAME?</v>
      </c>
      <c r="J10" s="20" t="e">
        <f ca="1"/>
        <v>#NAME?</v>
      </c>
      <c r="L10" s="21">
        <f t="shared" si="0"/>
        <v>15</v>
      </c>
      <c r="M10" s="2">
        <f t="shared" si="0"/>
        <v>50</v>
      </c>
      <c r="N10" s="2">
        <f t="shared" si="0"/>
        <v>28</v>
      </c>
      <c r="O10" s="22">
        <f t="shared" si="0"/>
        <v>56</v>
      </c>
      <c r="P10" s="23" t="e">
        <f ca="1">LLReg(L10:O10,$R$4:$U$7,$R$10:$U$10)</f>
        <v>#NAME?</v>
      </c>
      <c r="R10" s="29">
        <f>W14</f>
        <v>15.899921366693819</v>
      </c>
      <c r="S10" s="30">
        <f>W15</f>
        <v>32.399749616392405</v>
      </c>
      <c r="T10" s="30">
        <f>W16</f>
        <v>21.099928532015614</v>
      </c>
      <c r="U10" s="31">
        <f>W17</f>
        <v>46.999786427044917</v>
      </c>
      <c r="W10" s="28">
        <v>58.698291193444597</v>
      </c>
      <c r="AC10" s="32" t="s">
        <v>18</v>
      </c>
      <c r="AD10" s="32">
        <f>COUNTA(L4:L23)</f>
        <v>20</v>
      </c>
    </row>
    <row r="11" spans="1:35" x14ac:dyDescent="0.35">
      <c r="A11" s="13">
        <v>21</v>
      </c>
      <c r="B11" s="14">
        <v>21</v>
      </c>
      <c r="C11" s="14">
        <v>23</v>
      </c>
      <c r="D11" s="15">
        <v>46</v>
      </c>
      <c r="L11" s="21">
        <f t="shared" si="0"/>
        <v>21</v>
      </c>
      <c r="M11" s="2">
        <f t="shared" si="0"/>
        <v>21</v>
      </c>
      <c r="N11" s="2">
        <f t="shared" si="0"/>
        <v>23</v>
      </c>
      <c r="O11" s="22">
        <f t="shared" si="0"/>
        <v>46</v>
      </c>
      <c r="P11" s="23" t="e">
        <f ca="1">LLReg(L11:O11,$R$4:$U$7,$R$10:$U$10)</f>
        <v>#NAME?</v>
      </c>
      <c r="W11" s="23">
        <v>8.6899329067307782</v>
      </c>
      <c r="Y11" t="s">
        <v>19</v>
      </c>
    </row>
    <row r="12" spans="1:35" ht="15" thickBot="1" x14ac:dyDescent="0.4">
      <c r="A12" s="13">
        <v>20</v>
      </c>
      <c r="B12" s="14">
        <v>39</v>
      </c>
      <c r="C12" s="14">
        <v>25</v>
      </c>
      <c r="D12" s="15">
        <v>51</v>
      </c>
      <c r="F12" t="s">
        <v>20</v>
      </c>
      <c r="L12" s="21">
        <f t="shared" si="0"/>
        <v>20</v>
      </c>
      <c r="M12" s="2">
        <f t="shared" si="0"/>
        <v>39</v>
      </c>
      <c r="N12" s="2">
        <f t="shared" si="0"/>
        <v>25</v>
      </c>
      <c r="O12" s="22">
        <f t="shared" si="0"/>
        <v>51</v>
      </c>
      <c r="P12" s="23" t="e">
        <f ca="1">LLReg(L12:O12,$R$4:$U$7,$R$10:$U$10)</f>
        <v>#NAME?</v>
      </c>
      <c r="R12" t="s">
        <v>21</v>
      </c>
      <c r="W12" s="28">
        <v>8.9497550915703616</v>
      </c>
      <c r="Y12" s="10" t="e">
        <f t="array" aca="1" ref="Y12:AA14" ca="1">MINVERSE(R13:T15)/(COUNTA(L4:L23)-1)</f>
        <v>#NAME?</v>
      </c>
      <c r="Z12" s="11" t="e">
        <f ca="1"/>
        <v>#NAME?</v>
      </c>
      <c r="AA12" s="12" t="e">
        <f ca="1"/>
        <v>#NAME?</v>
      </c>
      <c r="AC12" t="s">
        <v>22</v>
      </c>
      <c r="AG12" s="2" t="s">
        <v>23</v>
      </c>
      <c r="AH12" s="2">
        <v>0.05</v>
      </c>
    </row>
    <row r="13" spans="1:35" ht="15" thickTop="1" x14ac:dyDescent="0.35">
      <c r="A13" s="13">
        <v>18</v>
      </c>
      <c r="B13" s="14">
        <v>36</v>
      </c>
      <c r="C13" s="14">
        <v>23</v>
      </c>
      <c r="D13" s="15">
        <v>56</v>
      </c>
      <c r="L13" s="21">
        <f t="shared" si="0"/>
        <v>18</v>
      </c>
      <c r="M13" s="2">
        <f t="shared" si="0"/>
        <v>36</v>
      </c>
      <c r="N13" s="2">
        <f t="shared" si="0"/>
        <v>23</v>
      </c>
      <c r="O13" s="22">
        <f t="shared" si="0"/>
        <v>56</v>
      </c>
      <c r="P13" s="23" t="e">
        <f ca="1">LLReg(L13:O13,$R$4:$U$7,$R$10:$U$10)</f>
        <v>#NAME?</v>
      </c>
      <c r="R13" s="10" t="e">
        <f t="array" aca="1" ref="R13:U16" ca="1">COV(L4:O23,FALSE)</f>
        <v>#NAME?</v>
      </c>
      <c r="S13" s="11" t="e">
        <f ca="1"/>
        <v>#NAME?</v>
      </c>
      <c r="T13" s="11" t="e">
        <f ca="1"/>
        <v>#NAME?</v>
      </c>
      <c r="U13" s="12" t="e">
        <f ca="1"/>
        <v>#NAME?</v>
      </c>
      <c r="W13" s="28">
        <v>55.398851433720949</v>
      </c>
      <c r="Y13" s="16" t="e">
        <f ca="1"/>
        <v>#NAME?</v>
      </c>
      <c r="Z13" t="e">
        <f ca="1"/>
        <v>#NAME?</v>
      </c>
      <c r="AA13" s="17" t="e">
        <f ca="1"/>
        <v>#NAME?</v>
      </c>
      <c r="AC13" s="33"/>
      <c r="AD13" s="33" t="s">
        <v>24</v>
      </c>
      <c r="AE13" s="33" t="s">
        <v>25</v>
      </c>
      <c r="AF13" s="33" t="s">
        <v>26</v>
      </c>
      <c r="AG13" s="33" t="s">
        <v>27</v>
      </c>
      <c r="AH13" s="33" t="s">
        <v>28</v>
      </c>
      <c r="AI13" s="33" t="s">
        <v>29</v>
      </c>
    </row>
    <row r="14" spans="1:35" x14ac:dyDescent="0.35">
      <c r="A14" s="13">
        <v>13</v>
      </c>
      <c r="B14" s="14">
        <v>27</v>
      </c>
      <c r="C14" s="14">
        <v>21</v>
      </c>
      <c r="D14" s="15">
        <v>39</v>
      </c>
      <c r="F14" t="e">
        <f t="array" aca="1" ref="F14:J18" ca="1">MissingPairwise(A3:D23,TRUE)</f>
        <v>#NAME?</v>
      </c>
      <c r="G14" s="2" t="e">
        <f ca="1"/>
        <v>#NAME?</v>
      </c>
      <c r="H14" s="2" t="e">
        <f ca="1"/>
        <v>#NAME?</v>
      </c>
      <c r="I14" s="2" t="e">
        <f ca="1"/>
        <v>#NAME?</v>
      </c>
      <c r="J14" s="2" t="e">
        <f ca="1"/>
        <v>#NAME?</v>
      </c>
      <c r="L14" s="21">
        <f t="shared" si="0"/>
        <v>13</v>
      </c>
      <c r="M14" s="2">
        <f t="shared" si="0"/>
        <v>27</v>
      </c>
      <c r="N14" s="2">
        <f t="shared" si="0"/>
        <v>21</v>
      </c>
      <c r="O14" s="22">
        <f t="shared" si="0"/>
        <v>39</v>
      </c>
      <c r="P14" s="23" t="e">
        <f ca="1">LLReg(L14:O14,$R$4:$U$7,$R$10:$U$10)</f>
        <v>#NAME?</v>
      </c>
      <c r="R14" s="16" t="e">
        <f ca="1"/>
        <v>#NAME?</v>
      </c>
      <c r="S14" t="e">
        <f ca="1"/>
        <v>#NAME?</v>
      </c>
      <c r="T14" t="e">
        <f ca="1"/>
        <v>#NAME?</v>
      </c>
      <c r="U14" s="17" t="e">
        <f ca="1"/>
        <v>#NAME?</v>
      </c>
      <c r="W14" s="9">
        <v>15.899921366693819</v>
      </c>
      <c r="Y14" s="18" t="e">
        <f ca="1"/>
        <v>#NAME?</v>
      </c>
      <c r="Z14" s="19" t="e">
        <f ca="1"/>
        <v>#NAME?</v>
      </c>
      <c r="AA14" s="20" t="e">
        <f ca="1"/>
        <v>#NAME?</v>
      </c>
      <c r="AC14" t="s">
        <v>30</v>
      </c>
      <c r="AD14">
        <f>COUNT(L4:O4)-1</f>
        <v>3</v>
      </c>
      <c r="AE14" t="e">
        <f ca="1">AD7*AE16</f>
        <v>#NAME?</v>
      </c>
      <c r="AF14" t="e">
        <f ca="1">AE14/AD14</f>
        <v>#NAME?</v>
      </c>
      <c r="AG14" t="e">
        <f ca="1">AF14/AF15</f>
        <v>#NAME?</v>
      </c>
      <c r="AH14" t="e">
        <f ca="1">FDIST(AG14,AD14,AD15)</f>
        <v>#NAME?</v>
      </c>
      <c r="AI14" s="2" t="e">
        <f ca="1">IF(AH14&lt;AH12,"yes","no")</f>
        <v>#NAME?</v>
      </c>
    </row>
    <row r="15" spans="1:35" x14ac:dyDescent="0.35">
      <c r="A15" s="13">
        <v>14</v>
      </c>
      <c r="B15" s="14">
        <v>32</v>
      </c>
      <c r="C15" s="14">
        <v>20</v>
      </c>
      <c r="D15" s="15">
        <v>46</v>
      </c>
      <c r="F15" t="e">
        <f ca="1"/>
        <v>#NAME?</v>
      </c>
      <c r="G15" s="34" t="e">
        <f ca="1"/>
        <v>#NAME?</v>
      </c>
      <c r="H15" s="35" t="e">
        <f ca="1"/>
        <v>#NAME?</v>
      </c>
      <c r="I15" s="35" t="e">
        <f ca="1"/>
        <v>#NAME?</v>
      </c>
      <c r="J15" s="36" t="e">
        <f ca="1"/>
        <v>#NAME?</v>
      </c>
      <c r="L15" s="21">
        <f t="shared" si="0"/>
        <v>14</v>
      </c>
      <c r="M15" s="2">
        <f t="shared" si="0"/>
        <v>32</v>
      </c>
      <c r="N15" s="2">
        <f t="shared" si="0"/>
        <v>20</v>
      </c>
      <c r="O15" s="22">
        <f t="shared" si="0"/>
        <v>46</v>
      </c>
      <c r="P15" s="23" t="e">
        <f ca="1">LLReg(L15:O15,$R$4:$U$7,$R$10:$U$10)</f>
        <v>#NAME?</v>
      </c>
      <c r="R15" s="16" t="e">
        <f ca="1"/>
        <v>#NAME?</v>
      </c>
      <c r="S15" t="e">
        <f ca="1"/>
        <v>#NAME?</v>
      </c>
      <c r="T15" t="e">
        <f ca="1"/>
        <v>#NAME?</v>
      </c>
      <c r="U15" s="17" t="e">
        <f ca="1"/>
        <v>#NAME?</v>
      </c>
      <c r="W15" s="23">
        <v>32.399749616392405</v>
      </c>
      <c r="AC15" t="s">
        <v>31</v>
      </c>
      <c r="AD15">
        <f>AD16-AD14</f>
        <v>16</v>
      </c>
      <c r="AE15" t="e">
        <f ca="1">AE16-AE14</f>
        <v>#NAME?</v>
      </c>
      <c r="AF15" t="e">
        <f ca="1">AE15/AD15</f>
        <v>#NAME?</v>
      </c>
    </row>
    <row r="16" spans="1:35" x14ac:dyDescent="0.35">
      <c r="A16" s="13">
        <v>22</v>
      </c>
      <c r="B16" s="14">
        <v>40</v>
      </c>
      <c r="C16" s="14">
        <v>23</v>
      </c>
      <c r="D16" s="15">
        <v>49</v>
      </c>
      <c r="F16" t="e">
        <f ca="1"/>
        <v>#NAME?</v>
      </c>
      <c r="G16" s="37" t="e">
        <f ca="1"/>
        <v>#NAME?</v>
      </c>
      <c r="H16" s="38" t="e">
        <f ca="1"/>
        <v>#NAME?</v>
      </c>
      <c r="I16" s="38" t="e">
        <f ca="1"/>
        <v>#NAME?</v>
      </c>
      <c r="J16" s="39" t="e">
        <f ca="1"/>
        <v>#NAME?</v>
      </c>
      <c r="L16" s="21">
        <f t="shared" si="0"/>
        <v>22</v>
      </c>
      <c r="M16" s="2">
        <f t="shared" si="0"/>
        <v>40</v>
      </c>
      <c r="N16" s="2">
        <f t="shared" si="0"/>
        <v>23</v>
      </c>
      <c r="O16" s="22">
        <f t="shared" si="0"/>
        <v>49</v>
      </c>
      <c r="P16" s="23" t="e">
        <f ca="1">LLReg(L16:O16,$R$4:$U$7,$R$10:$U$10)</f>
        <v>#NAME?</v>
      </c>
      <c r="R16" s="18" t="e">
        <f ca="1"/>
        <v>#NAME?</v>
      </c>
      <c r="S16" s="19" t="e">
        <f ca="1"/>
        <v>#NAME?</v>
      </c>
      <c r="T16" s="19" t="e">
        <f ca="1"/>
        <v>#NAME?</v>
      </c>
      <c r="U16" s="20" t="e">
        <f ca="1"/>
        <v>#NAME?</v>
      </c>
      <c r="W16" s="23">
        <v>21.099928532015614</v>
      </c>
      <c r="AC16" s="32" t="s">
        <v>32</v>
      </c>
      <c r="AD16" s="32">
        <f>AD10-1</f>
        <v>19</v>
      </c>
      <c r="AE16" s="32">
        <f>DEVSQ(O4:O23)</f>
        <v>1108</v>
      </c>
      <c r="AF16" s="32"/>
      <c r="AG16" s="32"/>
      <c r="AH16" s="32"/>
      <c r="AI16" s="32"/>
    </row>
    <row r="17" spans="1:35" ht="15" thickBot="1" x14ac:dyDescent="0.4">
      <c r="A17" s="13">
        <v>16</v>
      </c>
      <c r="B17" s="14">
        <v>31</v>
      </c>
      <c r="C17" s="14">
        <v>20</v>
      </c>
      <c r="D17" s="15">
        <v>44</v>
      </c>
      <c r="F17" t="e">
        <f ca="1"/>
        <v>#NAME?</v>
      </c>
      <c r="G17" s="37" t="e">
        <f ca="1"/>
        <v>#NAME?</v>
      </c>
      <c r="H17" s="38" t="e">
        <f ca="1"/>
        <v>#NAME?</v>
      </c>
      <c r="I17" s="38" t="e">
        <f ca="1"/>
        <v>#NAME?</v>
      </c>
      <c r="J17" s="39" t="e">
        <f ca="1"/>
        <v>#NAME?</v>
      </c>
      <c r="L17" s="21">
        <f t="shared" si="0"/>
        <v>16</v>
      </c>
      <c r="M17" s="2">
        <f t="shared" si="0"/>
        <v>31</v>
      </c>
      <c r="N17" s="2">
        <f t="shared" si="0"/>
        <v>20</v>
      </c>
      <c r="O17" s="22">
        <f t="shared" si="0"/>
        <v>44</v>
      </c>
      <c r="P17" s="23" t="e">
        <f ca="1">LLReg(L17:O17,$R$4:$U$7,$R$10:$U$10)</f>
        <v>#NAME?</v>
      </c>
      <c r="W17" s="28">
        <v>46.999786427044917</v>
      </c>
    </row>
    <row r="18" spans="1:35" ht="15" thickTop="1" x14ac:dyDescent="0.35">
      <c r="A18" s="13">
        <v>13</v>
      </c>
      <c r="B18" s="14">
        <v>18</v>
      </c>
      <c r="C18" s="14">
        <v>21</v>
      </c>
      <c r="D18" s="15">
        <v>37</v>
      </c>
      <c r="F18" t="e">
        <f ca="1"/>
        <v>#NAME?</v>
      </c>
      <c r="G18" s="40" t="e">
        <f ca="1"/>
        <v>#NAME?</v>
      </c>
      <c r="H18" s="41" t="e">
        <f ca="1"/>
        <v>#NAME?</v>
      </c>
      <c r="I18" s="41" t="e">
        <f ca="1"/>
        <v>#NAME?</v>
      </c>
      <c r="J18" s="42" t="e">
        <f ca="1"/>
        <v>#NAME?</v>
      </c>
      <c r="L18" s="21">
        <f t="shared" si="0"/>
        <v>13</v>
      </c>
      <c r="M18" s="2">
        <f t="shared" si="0"/>
        <v>18</v>
      </c>
      <c r="N18" s="2">
        <f t="shared" si="0"/>
        <v>21</v>
      </c>
      <c r="O18" s="22">
        <f t="shared" si="0"/>
        <v>37</v>
      </c>
      <c r="P18" s="23" t="e">
        <f ca="1">LLReg(L18:O18,$R$4:$U$7,$R$10:$U$10)</f>
        <v>#NAME?</v>
      </c>
      <c r="R18" t="s">
        <v>33</v>
      </c>
      <c r="AC18" s="33"/>
      <c r="AD18" s="33" t="s">
        <v>34</v>
      </c>
      <c r="AE18" s="33" t="s">
        <v>35</v>
      </c>
      <c r="AF18" s="33" t="s">
        <v>36</v>
      </c>
      <c r="AG18" s="33" t="s">
        <v>28</v>
      </c>
      <c r="AH18" s="33" t="s">
        <v>37</v>
      </c>
      <c r="AI18" s="33" t="s">
        <v>38</v>
      </c>
    </row>
    <row r="19" spans="1:35" x14ac:dyDescent="0.35">
      <c r="A19" s="13">
        <v>16</v>
      </c>
      <c r="B19" s="14">
        <v>23</v>
      </c>
      <c r="C19" s="14">
        <v>21</v>
      </c>
      <c r="D19" s="15">
        <v>34</v>
      </c>
      <c r="L19" s="21">
        <f t="shared" si="0"/>
        <v>16</v>
      </c>
      <c r="M19" s="2">
        <f t="shared" si="0"/>
        <v>23</v>
      </c>
      <c r="N19" s="2">
        <f t="shared" si="0"/>
        <v>21</v>
      </c>
      <c r="O19" s="22">
        <f t="shared" si="0"/>
        <v>34</v>
      </c>
      <c r="P19" s="23" t="e">
        <f ca="1">LLReg(L19:O19,$R$4:$U$7,$R$10:$U$10)</f>
        <v>#NAME?</v>
      </c>
      <c r="R19" s="29">
        <f>AVERAGE(L4:L23)</f>
        <v>15.9</v>
      </c>
      <c r="S19" s="30">
        <f>AVERAGE(M4:M23)</f>
        <v>32.4</v>
      </c>
      <c r="T19" s="30">
        <f>AVERAGE(N4:N23)</f>
        <v>21.1</v>
      </c>
      <c r="U19" s="31">
        <f>AVERAGE(O4:O23)</f>
        <v>47</v>
      </c>
      <c r="AC19" t="str">
        <f t="array" ref="AC19:AC22">Y5:Y8</f>
        <v>Intercept</v>
      </c>
      <c r="AD19">
        <f>Z5</f>
        <v>21.629184964866834</v>
      </c>
    </row>
    <row r="20" spans="1:35" x14ac:dyDescent="0.35">
      <c r="A20" s="13">
        <v>27</v>
      </c>
      <c r="B20" s="14">
        <v>26</v>
      </c>
      <c r="C20" s="14">
        <v>23</v>
      </c>
      <c r="D20" s="15">
        <v>59</v>
      </c>
      <c r="L20" s="21">
        <f t="shared" si="0"/>
        <v>27</v>
      </c>
      <c r="M20" s="2">
        <f t="shared" si="0"/>
        <v>26</v>
      </c>
      <c r="N20" s="2">
        <f t="shared" si="0"/>
        <v>23</v>
      </c>
      <c r="O20" s="22">
        <f t="shared" si="0"/>
        <v>59</v>
      </c>
      <c r="P20" s="23" t="e">
        <f ca="1">LLReg(L20:O20,$R$4:$U$7,$R$10:$U$10)</f>
        <v>#NAME?</v>
      </c>
      <c r="AC20" t="str">
        <v>read</v>
      </c>
      <c r="AD20">
        <f t="array" ref="AD20:AD22">Z6:Z8</f>
        <v>0.66801415090768601</v>
      </c>
      <c r="AE20" t="e">
        <f t="array" aca="1" ref="AE20:AE22" ca="1">SQRT(DIAG(Y12:AA14))*AD9</f>
        <v>#NAME?</v>
      </c>
      <c r="AF20" t="e">
        <f ca="1">AD20/AE20</f>
        <v>#NAME?</v>
      </c>
      <c r="AG20" t="e">
        <f ca="1">TDIST(ABS(AF20),$AD$15,2)</f>
        <v>#NAME?</v>
      </c>
      <c r="AH20" t="e">
        <f ca="1">AD20-TINV(AH$12,$AD$15)*AE20</f>
        <v>#NAME?</v>
      </c>
      <c r="AI20" t="e">
        <f ca="1">AD20+TINV(AH$12,$AD$15)*AE20</f>
        <v>#NAME?</v>
      </c>
    </row>
    <row r="21" spans="1:35" x14ac:dyDescent="0.35">
      <c r="A21" s="13">
        <v>17</v>
      </c>
      <c r="B21" s="14">
        <v>12</v>
      </c>
      <c r="C21" s="14">
        <v>19</v>
      </c>
      <c r="D21" s="15">
        <v>35</v>
      </c>
      <c r="L21" s="21">
        <f t="shared" si="0"/>
        <v>17</v>
      </c>
      <c r="M21" s="2">
        <f t="shared" si="0"/>
        <v>12</v>
      </c>
      <c r="N21" s="2">
        <f t="shared" si="0"/>
        <v>19</v>
      </c>
      <c r="O21" s="22">
        <f t="shared" si="0"/>
        <v>35</v>
      </c>
      <c r="P21" s="23" t="e">
        <f ca="1">LLReg(L21:O21,$R$4:$U$7,$R$10:$U$10)</f>
        <v>#NAME?</v>
      </c>
      <c r="AC21" t="str">
        <v>science</v>
      </c>
      <c r="AD21">
        <v>0.48454428261504684</v>
      </c>
      <c r="AE21" t="e">
        <f ca="1"/>
        <v>#NAME?</v>
      </c>
      <c r="AF21" t="e">
        <f ca="1">AD21/AE21</f>
        <v>#NAME?</v>
      </c>
      <c r="AG21" t="e">
        <f ca="1">TDIST(ABS(AF21),$AD$15,2)</f>
        <v>#NAME?</v>
      </c>
      <c r="AH21" t="e">
        <f ca="1">AD21-TINV(AH$12,$AD$15)*AE21</f>
        <v>#NAME?</v>
      </c>
      <c r="AI21" t="e">
        <f ca="1">AD21+TINV(AH$12,$AD$15)*AE21</f>
        <v>#NAME?</v>
      </c>
    </row>
    <row r="22" spans="1:35" x14ac:dyDescent="0.35">
      <c r="A22" s="13">
        <v>13</v>
      </c>
      <c r="B22" s="14">
        <v>21</v>
      </c>
      <c r="C22" s="14">
        <v>20</v>
      </c>
      <c r="D22" s="15">
        <v>48</v>
      </c>
      <c r="L22" s="21">
        <f t="shared" si="0"/>
        <v>13</v>
      </c>
      <c r="M22" s="2">
        <f t="shared" si="0"/>
        <v>21</v>
      </c>
      <c r="N22" s="2">
        <f t="shared" si="0"/>
        <v>20</v>
      </c>
      <c r="O22" s="22">
        <f t="shared" si="0"/>
        <v>48</v>
      </c>
      <c r="P22" s="23" t="e">
        <f ca="1">LLReg(L22:O22,$R$4:$U$7,$R$10:$U$10)</f>
        <v>#NAME?</v>
      </c>
      <c r="AC22" s="32" t="str">
        <v>math</v>
      </c>
      <c r="AD22" s="32">
        <v>-4.5018372570957865E-2</v>
      </c>
      <c r="AE22" s="32" t="e">
        <f ca="1"/>
        <v>#NAME?</v>
      </c>
      <c r="AF22" s="32" t="e">
        <f ca="1">AD22/AE22</f>
        <v>#NAME?</v>
      </c>
      <c r="AG22" s="32" t="e">
        <f ca="1">TDIST(ABS(AF22),$AD$15,2)</f>
        <v>#NAME?</v>
      </c>
      <c r="AH22" s="32" t="e">
        <f ca="1">AD22-TINV(AH$12,$AD$15)*AE22</f>
        <v>#NAME?</v>
      </c>
      <c r="AI22" s="32" t="e">
        <f ca="1">AD22+TINV(AH$12,$AD$15)*AE22</f>
        <v>#NAME?</v>
      </c>
    </row>
    <row r="23" spans="1:35" x14ac:dyDescent="0.35">
      <c r="A23" s="43">
        <v>11</v>
      </c>
      <c r="B23" s="44">
        <v>51</v>
      </c>
      <c r="C23" s="44">
        <v>18</v>
      </c>
      <c r="D23" s="45">
        <v>54</v>
      </c>
      <c r="L23" s="46">
        <f t="shared" si="0"/>
        <v>11</v>
      </c>
      <c r="M23" s="47">
        <f t="shared" si="0"/>
        <v>51</v>
      </c>
      <c r="N23" s="47">
        <f t="shared" si="0"/>
        <v>18</v>
      </c>
      <c r="O23" s="48">
        <f t="shared" si="0"/>
        <v>54</v>
      </c>
      <c r="P23" s="28" t="e">
        <f ca="1">LLReg(L23:O23,$R$4:$U$7,$R$10:$U$10)</f>
        <v>#NAME?</v>
      </c>
    </row>
    <row r="24" spans="1:35" x14ac:dyDescent="0.35">
      <c r="P24" t="e">
        <f ca="1">SUM(P4:P23)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2023-01-05T17:42:53Z</dcterms:created>
  <dcterms:modified xsi:type="dcterms:W3CDTF">2023-01-05T17:45:51Z</dcterms:modified>
</cp:coreProperties>
</file>