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0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1A1A6D82-3C02-4311-8D07-68FAE11A4343}" xr6:coauthVersionLast="47" xr6:coauthVersionMax="47" xr10:uidLastSave="{00000000-0000-0000-0000-000000000000}"/>
  <bookViews>
    <workbookView xWindow="-110" yWindow="-110" windowWidth="19420" windowHeight="10300" xr2:uid="{826E72D9-31D9-4DEF-9D29-B9988B887F5D}"/>
  </bookViews>
  <sheets>
    <sheet name="Title" sheetId="2" r:id="rId1"/>
    <sheet name="Example" sheetId="1" r:id="rId2"/>
    <sheet name="Missin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6" i="3" l="1"/>
  <c r="O26" i="3" a="1"/>
  <c r="M26" i="3" a="1"/>
  <c r="M26" i="3" s="1"/>
  <c r="K11" i="3"/>
  <c r="O9" i="3" a="1"/>
  <c r="O9" i="3" s="1"/>
  <c r="M9" i="3" a="1"/>
  <c r="M9" i="3" s="1"/>
  <c r="K6" i="3"/>
  <c r="K5" i="3"/>
  <c r="K4" i="3"/>
  <c r="K3" i="3"/>
  <c r="O26" i="1" a="1"/>
  <c r="O26" i="1" s="1"/>
  <c r="M26" i="1" a="1"/>
  <c r="M26" i="1" s="1"/>
  <c r="K11" i="1"/>
  <c r="O9" i="1" a="1"/>
  <c r="O9" i="1" s="1"/>
  <c r="M9" i="1"/>
  <c r="M9" i="1" a="1"/>
  <c r="K6" i="1"/>
  <c r="K5" i="1"/>
  <c r="K4" i="1"/>
  <c r="K3" i="1"/>
  <c r="I20" i="1"/>
  <c r="I3" i="1"/>
  <c r="I20" i="3"/>
  <c r="I27" i="3" s="1"/>
  <c r="I3" i="3"/>
  <c r="C33" i="3"/>
  <c r="E32" i="3"/>
  <c r="E33" i="3" s="1"/>
  <c r="D32" i="3"/>
  <c r="D33" i="3" s="1"/>
  <c r="C32" i="3"/>
  <c r="B32" i="3"/>
  <c r="B33" i="3" s="1"/>
  <c r="E31" i="3"/>
  <c r="B31" i="3"/>
  <c r="E30" i="3"/>
  <c r="D30" i="3"/>
  <c r="D31" i="3" s="1"/>
  <c r="C30" i="3"/>
  <c r="C31" i="3" s="1"/>
  <c r="B30" i="3"/>
  <c r="E29" i="3"/>
  <c r="D29" i="3"/>
  <c r="C29" i="3"/>
  <c r="B29" i="3"/>
  <c r="E15" i="3"/>
  <c r="E16" i="3" s="1"/>
  <c r="D15" i="3"/>
  <c r="D16" i="3" s="1"/>
  <c r="C15" i="3"/>
  <c r="C16" i="3" s="1"/>
  <c r="B15" i="3"/>
  <c r="B16" i="3" s="1"/>
  <c r="D14" i="3"/>
  <c r="C14" i="3"/>
  <c r="E13" i="3"/>
  <c r="E14" i="3" s="1"/>
  <c r="D13" i="3"/>
  <c r="C13" i="3"/>
  <c r="B13" i="3"/>
  <c r="B14" i="3" s="1"/>
  <c r="E12" i="3"/>
  <c r="D12" i="3"/>
  <c r="C12" i="3"/>
  <c r="B12" i="3"/>
  <c r="I10" i="3"/>
  <c r="F14" i="1"/>
  <c r="F30" i="3" l="1"/>
  <c r="F32" i="3" s="1"/>
  <c r="F33" i="3" s="1"/>
  <c r="I21" i="3" s="1"/>
  <c r="F13" i="3"/>
  <c r="F31" i="3" l="1"/>
  <c r="I22" i="3" s="1"/>
  <c r="I23" i="3" s="1"/>
  <c r="F14" i="3"/>
  <c r="I5" i="3" s="1"/>
  <c r="F15" i="3"/>
  <c r="F16" i="3" s="1"/>
  <c r="I4" i="3" s="1"/>
  <c r="I26" i="3" l="1"/>
  <c r="I28" i="3" s="1"/>
  <c r="I6" i="3"/>
  <c r="I9" i="3" s="1"/>
  <c r="I11" i="3" s="1"/>
  <c r="E33" i="1" l="1"/>
  <c r="D33" i="1"/>
  <c r="E32" i="1"/>
  <c r="D32" i="1"/>
  <c r="C32" i="1"/>
  <c r="C33" i="1" s="1"/>
  <c r="B32" i="1"/>
  <c r="B33" i="1" s="1"/>
  <c r="E31" i="1"/>
  <c r="D31" i="1"/>
  <c r="E30" i="1"/>
  <c r="D30" i="1"/>
  <c r="C30" i="1"/>
  <c r="C31" i="1" s="1"/>
  <c r="B30" i="1"/>
  <c r="B31" i="1" s="1"/>
  <c r="E29" i="1"/>
  <c r="D29" i="1"/>
  <c r="C29" i="1"/>
  <c r="B29" i="1"/>
  <c r="I27" i="1"/>
  <c r="C16" i="1"/>
  <c r="B16" i="1"/>
  <c r="E15" i="1"/>
  <c r="E16" i="1" s="1"/>
  <c r="D15" i="1"/>
  <c r="D16" i="1" s="1"/>
  <c r="C15" i="1"/>
  <c r="B15" i="1"/>
  <c r="C14" i="1"/>
  <c r="B14" i="1"/>
  <c r="E13" i="1"/>
  <c r="E14" i="1" s="1"/>
  <c r="D13" i="1"/>
  <c r="D14" i="1" s="1"/>
  <c r="C13" i="1"/>
  <c r="B13" i="1"/>
  <c r="E12" i="1"/>
  <c r="D12" i="1"/>
  <c r="C12" i="1"/>
  <c r="B12" i="1"/>
  <c r="F13" i="1" l="1"/>
  <c r="F15" i="1"/>
  <c r="F16" i="1" s="1"/>
  <c r="I4" i="1" s="1"/>
  <c r="I5" i="1"/>
  <c r="F30" i="1"/>
  <c r="I10" i="1"/>
  <c r="I6" i="1" l="1"/>
  <c r="I9" i="1" s="1"/>
  <c r="I11" i="1" s="1"/>
  <c r="F32" i="1"/>
  <c r="F33" i="1" s="1"/>
  <c r="I21" i="1" s="1"/>
  <c r="F31" i="1"/>
  <c r="I22" i="1" s="1"/>
  <c r="I23" i="1" l="1"/>
  <c r="I26" i="1" s="1"/>
  <c r="I2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<sst xmlns="http://schemas.openxmlformats.org/spreadsheetml/2006/main" count="84" uniqueCount="25">
  <si>
    <t>Bartlett's test for homogeneity of variances</t>
  </si>
  <si>
    <t>Method 1</t>
  </si>
  <si>
    <t>Method 2</t>
  </si>
  <si>
    <t>Method 3</t>
  </si>
  <si>
    <t>Method 4</t>
  </si>
  <si>
    <t>df</t>
  </si>
  <si>
    <t>B-num</t>
  </si>
  <si>
    <t>B-den</t>
  </si>
  <si>
    <t>B</t>
  </si>
  <si>
    <t>α</t>
  </si>
  <si>
    <t>p-value</t>
  </si>
  <si>
    <t>=CHISQ.DIST.RT(I6,I3)</t>
  </si>
  <si>
    <t xml:space="preserve">B-crit </t>
  </si>
  <si>
    <t>=CHISQ.INV.RT(I8,I3)</t>
  </si>
  <si>
    <t>Error (W)</t>
  </si>
  <si>
    <t>sig</t>
  </si>
  <si>
    <t>mean</t>
  </si>
  <si>
    <t>1/df</t>
  </si>
  <si>
    <t>var</t>
  </si>
  <si>
    <t>ln(var)</t>
  </si>
  <si>
    <t>Test with revised data</t>
  </si>
  <si>
    <t>Real Statistics Using Excel</t>
  </si>
  <si>
    <t>Updated</t>
  </si>
  <si>
    <t>Copyright © 2013 - 2023 Charles Zaiontz</t>
  </si>
  <si>
    <t>Bartlett's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</si>
</sst>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/>
    </xf>
    <xf numFmtId="0" fontId="0" fillId="0" borderId="4" xfId="0" applyBorder="1"/>
    <xf numFmtId="0" fontId="2" fillId="0" borderId="0" xfId="0" applyFont="1"/>
    <xf numFmtId="0" fontId="0" fillId="0" borderId="0" xfId="0" quotePrefix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right"/>
    </xf>
    <xf numFmtId="15" fontId="0" fillId="0" borderId="0" xfId="0" applyNumberFormat="1"/>
    <xf numFmtId="0" fontId="3" fillId="0" borderId="0" xfId="0" applyFont="1"/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C8A70-86B2-4044-BAFB-6B9FB3B63C29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21</v>
      </c>
    </row>
    <row r="2" spans="1:2" x14ac:dyDescent="0.35">
      <c r="A2" t="s">
        <v>24</v>
      </c>
    </row>
    <row r="4" spans="1:2" x14ac:dyDescent="0.35">
      <c r="A4" t="s">
        <v>22</v>
      </c>
      <c r="B4" s="12">
        <v>44940</v>
      </c>
    </row>
    <row r="6" spans="1:2" x14ac:dyDescent="0.35">
      <c r="A6" s="13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E062C-4B7F-4EA9-9A3F-255887A65940}">
  <sheetPr codeName="Sheet100"/>
  <dimension ref="A1:O33"/>
  <sheetViews>
    <sheetView workbookViewId="0"/>
  </sheetViews>
  <sheetFormatPr defaultRowHeight="14.5" x14ac:dyDescent="0.35"/>
  <cols>
    <col min="1" max="1" width="6.7265625" customWidth="1"/>
    <col min="7" max="7" width="3.7265625" customWidth="1"/>
    <col min="10" max="10" width="2.26953125" customWidth="1"/>
    <col min="11" max="11" width="37.453125" customWidth="1"/>
    <col min="14" max="14" width="3.6328125" customWidth="1"/>
    <col min="15" max="15" width="17.6328125" customWidth="1"/>
  </cols>
  <sheetData>
    <row r="1" spans="1:15" x14ac:dyDescent="0.35">
      <c r="A1" s="1" t="s">
        <v>0</v>
      </c>
    </row>
    <row r="3" spans="1:15" x14ac:dyDescent="0.35">
      <c r="B3" s="2" t="s">
        <v>1</v>
      </c>
      <c r="C3" s="2" t="s">
        <v>2</v>
      </c>
      <c r="D3" s="2" t="s">
        <v>3</v>
      </c>
      <c r="E3" s="2" t="s">
        <v>4</v>
      </c>
      <c r="H3" s="3" t="s">
        <v>5</v>
      </c>
      <c r="I3" s="4">
        <f>COUNTA(B3:E3)-1</f>
        <v>3</v>
      </c>
      <c r="K3" t="e">
        <f ca="1">FTEXT(I3)</f>
        <v>#NAME?</v>
      </c>
    </row>
    <row r="4" spans="1:15" x14ac:dyDescent="0.35">
      <c r="B4" s="2">
        <v>51</v>
      </c>
      <c r="C4" s="2">
        <v>82</v>
      </c>
      <c r="D4" s="2">
        <v>79</v>
      </c>
      <c r="E4" s="2">
        <v>85</v>
      </c>
      <c r="H4" t="s">
        <v>6</v>
      </c>
      <c r="I4" s="5">
        <f>F13*F16-SUMPRODUCT(B13:E13,B16:E16)</f>
        <v>0.19960131136477344</v>
      </c>
      <c r="K4" t="e">
        <f ca="1">FTEXT(I4)</f>
        <v>#NAME?</v>
      </c>
    </row>
    <row r="5" spans="1:15" x14ac:dyDescent="0.35">
      <c r="B5" s="6">
        <v>87</v>
      </c>
      <c r="C5" s="6">
        <v>91</v>
      </c>
      <c r="D5" s="6">
        <v>84</v>
      </c>
      <c r="E5" s="6">
        <v>80</v>
      </c>
      <c r="H5" t="s">
        <v>7</v>
      </c>
      <c r="I5" s="5">
        <f>1+1/(3*I3)*(SUM(B14:E14)-F14)</f>
        <v>1.0595238095238095</v>
      </c>
      <c r="K5" t="e">
        <f ca="1">FTEXT(I5)</f>
        <v>#NAME?</v>
      </c>
    </row>
    <row r="6" spans="1:15" x14ac:dyDescent="0.35">
      <c r="B6" s="6">
        <v>50</v>
      </c>
      <c r="C6" s="6">
        <v>92</v>
      </c>
      <c r="D6" s="6">
        <v>74</v>
      </c>
      <c r="E6" s="6">
        <v>65</v>
      </c>
      <c r="H6" t="s">
        <v>8</v>
      </c>
      <c r="I6" s="7">
        <f>I4/I5</f>
        <v>0.18838775454652773</v>
      </c>
      <c r="K6" t="e">
        <f ca="1">FTEXT(I6)</f>
        <v>#NAME?</v>
      </c>
    </row>
    <row r="7" spans="1:15" x14ac:dyDescent="0.35">
      <c r="B7" s="6">
        <v>48</v>
      </c>
      <c r="C7" s="6">
        <v>80</v>
      </c>
      <c r="D7" s="6">
        <v>98</v>
      </c>
      <c r="E7" s="6">
        <v>71</v>
      </c>
    </row>
    <row r="8" spans="1:15" x14ac:dyDescent="0.35">
      <c r="B8" s="6">
        <v>79</v>
      </c>
      <c r="C8" s="6">
        <v>52</v>
      </c>
      <c r="D8" s="6">
        <v>63</v>
      </c>
      <c r="E8" s="6">
        <v>67</v>
      </c>
      <c r="H8" s="8" t="s">
        <v>9</v>
      </c>
      <c r="I8" s="4">
        <v>0.05</v>
      </c>
    </row>
    <row r="9" spans="1:15" x14ac:dyDescent="0.35">
      <c r="B9" s="6">
        <v>61</v>
      </c>
      <c r="C9" s="6">
        <v>79</v>
      </c>
      <c r="D9" s="6">
        <v>83</v>
      </c>
      <c r="E9" s="6">
        <v>51</v>
      </c>
      <c r="H9" t="s">
        <v>10</v>
      </c>
      <c r="I9" s="5">
        <f>CHIDIST(I6,I3)</f>
        <v>0.97944177773798269</v>
      </c>
      <c r="K9" s="9" t="s">
        <v>11</v>
      </c>
      <c r="M9" s="14" t="e" cm="1">
        <f t="array" aca="1" ref="M9" ca="1">BARTLETT(B4:E11)</f>
        <v>#NAME?</v>
      </c>
      <c r="O9" t="e" cm="1">
        <f t="array" aca="1" ref="O9" ca="1">FTEXT(M9)</f>
        <v>#NAME?</v>
      </c>
    </row>
    <row r="10" spans="1:15" x14ac:dyDescent="0.35">
      <c r="B10" s="6">
        <v>53</v>
      </c>
      <c r="C10" s="6">
        <v>73</v>
      </c>
      <c r="D10" s="6">
        <v>85</v>
      </c>
      <c r="E10" s="6">
        <v>63</v>
      </c>
      <c r="H10" t="s">
        <v>12</v>
      </c>
      <c r="I10" s="5">
        <f>CHIINV(I8,I3)</f>
        <v>7.8147279032511792</v>
      </c>
      <c r="K10" s="9" t="s">
        <v>13</v>
      </c>
    </row>
    <row r="11" spans="1:15" x14ac:dyDescent="0.35">
      <c r="B11" s="10">
        <v>54</v>
      </c>
      <c r="C11" s="10">
        <v>74</v>
      </c>
      <c r="D11" s="10">
        <v>58</v>
      </c>
      <c r="E11" s="10">
        <v>93</v>
      </c>
      <c r="F11" s="10" t="s">
        <v>14</v>
      </c>
      <c r="G11" s="6"/>
      <c r="H11" t="s">
        <v>15</v>
      </c>
      <c r="I11" s="11" t="str">
        <f>IF(I9&lt;I8,"yes","no")</f>
        <v>no</v>
      </c>
      <c r="K11" t="e">
        <f ca="1">FTEXT(I11)</f>
        <v>#NAME?</v>
      </c>
    </row>
    <row r="12" spans="1:15" x14ac:dyDescent="0.35">
      <c r="A12" t="s">
        <v>16</v>
      </c>
      <c r="B12" s="6">
        <f>AVERAGE(B4:B11)</f>
        <v>60.375</v>
      </c>
      <c r="C12" s="6">
        <f>AVERAGE(C4:C11)</f>
        <v>77.875</v>
      </c>
      <c r="D12" s="6">
        <f>AVERAGE(D4:D11)</f>
        <v>78</v>
      </c>
      <c r="E12" s="6">
        <f>AVERAGE(E4:E11)</f>
        <v>71.875</v>
      </c>
      <c r="F12" s="6"/>
      <c r="G12" s="6"/>
    </row>
    <row r="13" spans="1:15" x14ac:dyDescent="0.35">
      <c r="A13" t="s">
        <v>5</v>
      </c>
      <c r="B13" s="6">
        <f>COUNT(B4:B11)-1</f>
        <v>7</v>
      </c>
      <c r="C13" s="6">
        <f>COUNT(C4:C11)-1</f>
        <v>7</v>
      </c>
      <c r="D13" s="6">
        <f>COUNT(D4:D11)-1</f>
        <v>7</v>
      </c>
      <c r="E13" s="6">
        <f>COUNT(E4:E11)-1</f>
        <v>7</v>
      </c>
      <c r="F13" s="6">
        <f>SUM(B13:E13)</f>
        <v>28</v>
      </c>
      <c r="G13" s="6"/>
    </row>
    <row r="14" spans="1:15" x14ac:dyDescent="0.35">
      <c r="A14" t="s">
        <v>17</v>
      </c>
      <c r="B14" s="6">
        <f>1/B13</f>
        <v>0.14285714285714285</v>
      </c>
      <c r="C14" s="6">
        <f>1/C13</f>
        <v>0.14285714285714285</v>
      </c>
      <c r="D14" s="6">
        <f>1/D13</f>
        <v>0.14285714285714285</v>
      </c>
      <c r="E14" s="6">
        <f>1/E13</f>
        <v>0.14285714285714285</v>
      </c>
      <c r="F14" s="6">
        <f>1/F13</f>
        <v>3.5714285714285712E-2</v>
      </c>
      <c r="G14" s="6"/>
    </row>
    <row r="15" spans="1:15" x14ac:dyDescent="0.35">
      <c r="A15" t="s">
        <v>18</v>
      </c>
      <c r="B15" s="6">
        <f>VAR(B4:B11)</f>
        <v>214.26785714285714</v>
      </c>
      <c r="C15" s="6">
        <f>VAR(C4:C11)</f>
        <v>157.55357142857142</v>
      </c>
      <c r="D15" s="6">
        <f>VAR(D4:D11)</f>
        <v>164.57142857142858</v>
      </c>
      <c r="E15" s="6">
        <f>VAR(E4:E11)</f>
        <v>181.55357142857142</v>
      </c>
      <c r="F15" s="6">
        <f>SUMPRODUCT(B13:E13,B15:E15)/F13</f>
        <v>179.48660714285714</v>
      </c>
      <c r="G15" s="6"/>
    </row>
    <row r="16" spans="1:15" x14ac:dyDescent="0.35">
      <c r="A16" t="s">
        <v>19</v>
      </c>
      <c r="B16" s="10">
        <f>LN(B15)</f>
        <v>5.3672269012292393</v>
      </c>
      <c r="C16" s="10">
        <f>LN(C15)</f>
        <v>5.0597655364869558</v>
      </c>
      <c r="D16" s="10">
        <f>LN(D15)</f>
        <v>5.1033446922005234</v>
      </c>
      <c r="E16" s="10">
        <f>LN(E15)</f>
        <v>5.2015507695400114</v>
      </c>
      <c r="F16" s="10">
        <f>LN(F15)</f>
        <v>5.1901005931272097</v>
      </c>
      <c r="G16" s="6"/>
    </row>
    <row r="18" spans="1:15" x14ac:dyDescent="0.35">
      <c r="A18" t="s">
        <v>20</v>
      </c>
    </row>
    <row r="20" spans="1:15" x14ac:dyDescent="0.35">
      <c r="B20" s="2" t="s">
        <v>1</v>
      </c>
      <c r="C20" s="2" t="s">
        <v>2</v>
      </c>
      <c r="D20" s="2" t="s">
        <v>3</v>
      </c>
      <c r="E20" s="2" t="s">
        <v>4</v>
      </c>
      <c r="H20" s="3" t="s">
        <v>5</v>
      </c>
      <c r="I20" s="4">
        <f>COUNTA(B20:E20)-1</f>
        <v>3</v>
      </c>
    </row>
    <row r="21" spans="1:15" x14ac:dyDescent="0.35">
      <c r="B21" s="2">
        <v>51</v>
      </c>
      <c r="C21" s="2">
        <v>82</v>
      </c>
      <c r="D21" s="2">
        <v>79</v>
      </c>
      <c r="E21" s="2">
        <v>185</v>
      </c>
      <c r="H21" t="s">
        <v>6</v>
      </c>
      <c r="I21" s="5">
        <f>F30*F33-SUMPRODUCT(B30:E30,B33:E33)</f>
        <v>17.233772610498249</v>
      </c>
    </row>
    <row r="22" spans="1:15" x14ac:dyDescent="0.35">
      <c r="B22" s="6">
        <v>87</v>
      </c>
      <c r="C22" s="6">
        <v>91</v>
      </c>
      <c r="D22" s="6">
        <v>84</v>
      </c>
      <c r="E22" s="6">
        <v>80</v>
      </c>
      <c r="H22" t="s">
        <v>7</v>
      </c>
      <c r="I22" s="5">
        <f>1+1/(3*I20)*(SUM(B31:E31)-F31)</f>
        <v>1.0595238095238095</v>
      </c>
    </row>
    <row r="23" spans="1:15" x14ac:dyDescent="0.35">
      <c r="B23" s="6">
        <v>50</v>
      </c>
      <c r="C23" s="6">
        <v>92</v>
      </c>
      <c r="D23" s="6">
        <v>74</v>
      </c>
      <c r="E23" s="6">
        <v>65</v>
      </c>
      <c r="H23" t="s">
        <v>8</v>
      </c>
      <c r="I23" s="7">
        <f>I21/I22</f>
        <v>16.265583137998348</v>
      </c>
    </row>
    <row r="24" spans="1:15" x14ac:dyDescent="0.35">
      <c r="B24" s="6">
        <v>48</v>
      </c>
      <c r="C24" s="6">
        <v>80</v>
      </c>
      <c r="D24" s="6">
        <v>98</v>
      </c>
      <c r="E24" s="6">
        <v>71</v>
      </c>
    </row>
    <row r="25" spans="1:15" x14ac:dyDescent="0.35">
      <c r="B25" s="6">
        <v>79</v>
      </c>
      <c r="C25" s="6">
        <v>52</v>
      </c>
      <c r="D25" s="6">
        <v>63</v>
      </c>
      <c r="E25" s="6">
        <v>67</v>
      </c>
      <c r="H25" s="8" t="s">
        <v>9</v>
      </c>
      <c r="I25" s="4">
        <v>0.05</v>
      </c>
    </row>
    <row r="26" spans="1:15" x14ac:dyDescent="0.35">
      <c r="B26" s="6">
        <v>61</v>
      </c>
      <c r="C26" s="6">
        <v>79</v>
      </c>
      <c r="D26" s="6">
        <v>83</v>
      </c>
      <c r="E26" s="6">
        <v>51</v>
      </c>
      <c r="H26" t="s">
        <v>10</v>
      </c>
      <c r="I26" s="5">
        <f>CHIDIST(I23,I20)</f>
        <v>1.0003086055649175E-3</v>
      </c>
      <c r="M26" s="14" t="e" cm="1">
        <f t="array" aca="1" ref="M26" ca="1">BARTLETT(B21:E28)</f>
        <v>#NAME?</v>
      </c>
      <c r="O26" t="e" cm="1">
        <f t="array" aca="1" ref="O26" ca="1">FTEXT(M26)</f>
        <v>#NAME?</v>
      </c>
    </row>
    <row r="27" spans="1:15" x14ac:dyDescent="0.35">
      <c r="B27" s="6">
        <v>53</v>
      </c>
      <c r="C27" s="6">
        <v>73</v>
      </c>
      <c r="D27" s="6">
        <v>85</v>
      </c>
      <c r="E27" s="6">
        <v>63</v>
      </c>
      <c r="H27" t="s">
        <v>12</v>
      </c>
      <c r="I27" s="5">
        <f>CHIINV(I25,I20)</f>
        <v>7.8147279032511792</v>
      </c>
    </row>
    <row r="28" spans="1:15" x14ac:dyDescent="0.35">
      <c r="B28" s="10">
        <v>54</v>
      </c>
      <c r="C28" s="10">
        <v>74</v>
      </c>
      <c r="D28" s="10">
        <v>58</v>
      </c>
      <c r="E28" s="10">
        <v>93</v>
      </c>
      <c r="F28" s="10" t="s">
        <v>14</v>
      </c>
      <c r="G28" s="6"/>
      <c r="H28" t="s">
        <v>15</v>
      </c>
      <c r="I28" s="11" t="str">
        <f>IF(I26&lt;I25,"yes","no")</f>
        <v>yes</v>
      </c>
    </row>
    <row r="29" spans="1:15" x14ac:dyDescent="0.35">
      <c r="A29" t="s">
        <v>16</v>
      </c>
      <c r="B29" s="6">
        <f>AVERAGE(B21:B28)</f>
        <v>60.375</v>
      </c>
      <c r="C29" s="6">
        <f>AVERAGE(C21:C28)</f>
        <v>77.875</v>
      </c>
      <c r="D29" s="6">
        <f>AVERAGE(D21:D28)</f>
        <v>78</v>
      </c>
      <c r="E29" s="6">
        <f>AVERAGE(E21:E28)</f>
        <v>84.375</v>
      </c>
      <c r="F29" s="6"/>
      <c r="G29" s="6"/>
    </row>
    <row r="30" spans="1:15" x14ac:dyDescent="0.35">
      <c r="A30" t="s">
        <v>5</v>
      </c>
      <c r="B30" s="6">
        <f>COUNT(B21:B28)-1</f>
        <v>7</v>
      </c>
      <c r="C30" s="6">
        <f>COUNT(C21:C28)-1</f>
        <v>7</v>
      </c>
      <c r="D30" s="6">
        <f>COUNT(D21:D28)-1</f>
        <v>7</v>
      </c>
      <c r="E30" s="6">
        <f>COUNT(E21:E28)-1</f>
        <v>7</v>
      </c>
      <c r="F30" s="6">
        <f>SUM(B30:E30)</f>
        <v>28</v>
      </c>
      <c r="G30" s="6"/>
    </row>
    <row r="31" spans="1:15" x14ac:dyDescent="0.35">
      <c r="A31" t="s">
        <v>17</v>
      </c>
      <c r="B31" s="6">
        <f>1/B30</f>
        <v>0.14285714285714285</v>
      </c>
      <c r="C31" s="6">
        <f>1/C30</f>
        <v>0.14285714285714285</v>
      </c>
      <c r="D31" s="6">
        <f>1/D30</f>
        <v>0.14285714285714285</v>
      </c>
      <c r="E31" s="6">
        <f>1/E30</f>
        <v>0.14285714285714285</v>
      </c>
      <c r="F31" s="6">
        <f>1/F30</f>
        <v>3.5714285714285712E-2</v>
      </c>
      <c r="G31" s="6"/>
    </row>
    <row r="32" spans="1:15" x14ac:dyDescent="0.35">
      <c r="A32" t="s">
        <v>18</v>
      </c>
      <c r="B32" s="6">
        <f>VAR(B21:B28)</f>
        <v>214.26785714285714</v>
      </c>
      <c r="C32" s="6">
        <f>VAR(C21:C28)</f>
        <v>157.55357142857142</v>
      </c>
      <c r="D32" s="6">
        <f>VAR(D21:D28)</f>
        <v>164.57142857142858</v>
      </c>
      <c r="E32" s="6">
        <f>VAR(E21:E28)</f>
        <v>1806.5535714285713</v>
      </c>
      <c r="F32" s="6">
        <f>SUMPRODUCT(B30:E30,B32:E32)/F30</f>
        <v>585.73660714285711</v>
      </c>
      <c r="G32" s="6"/>
    </row>
    <row r="33" spans="1:7" x14ac:dyDescent="0.35">
      <c r="A33" t="s">
        <v>19</v>
      </c>
      <c r="B33" s="10">
        <f>LN(B32)</f>
        <v>5.3672269012292393</v>
      </c>
      <c r="C33" s="10">
        <f>LN(C32)</f>
        <v>5.0597655364869558</v>
      </c>
      <c r="D33" s="10">
        <f>LN(D32)</f>
        <v>5.1033446922005234</v>
      </c>
      <c r="E33" s="10">
        <f>LN(E32)</f>
        <v>7.4991762049659192</v>
      </c>
      <c r="F33" s="10">
        <f>LN(F32)</f>
        <v>6.3728702126670251</v>
      </c>
      <c r="G33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A5997-F045-4459-8678-606A36673663}">
  <sheetPr codeName="Sheet2"/>
  <dimension ref="A1:O33"/>
  <sheetViews>
    <sheetView workbookViewId="0"/>
  </sheetViews>
  <sheetFormatPr defaultRowHeight="14.5" x14ac:dyDescent="0.35"/>
  <cols>
    <col min="1" max="1" width="6.7265625" customWidth="1"/>
    <col min="7" max="7" width="3.7265625" customWidth="1"/>
    <col min="10" max="10" width="2.26953125" customWidth="1"/>
    <col min="11" max="11" width="37.453125" customWidth="1"/>
    <col min="14" max="14" width="3.6328125" customWidth="1"/>
    <col min="15" max="15" width="16.81640625" customWidth="1"/>
  </cols>
  <sheetData>
    <row r="1" spans="1:15" x14ac:dyDescent="0.35">
      <c r="A1" s="1" t="s">
        <v>0</v>
      </c>
    </row>
    <row r="3" spans="1:15" x14ac:dyDescent="0.35">
      <c r="B3" s="2" t="s">
        <v>1</v>
      </c>
      <c r="C3" s="2" t="s">
        <v>2</v>
      </c>
      <c r="D3" s="2" t="s">
        <v>3</v>
      </c>
      <c r="E3" s="2" t="s">
        <v>4</v>
      </c>
      <c r="H3" s="3" t="s">
        <v>5</v>
      </c>
      <c r="I3" s="4">
        <f>COUNTA(B3:E3)-1</f>
        <v>3</v>
      </c>
      <c r="K3" t="e">
        <f ca="1">FTEXT(I3)</f>
        <v>#NAME?</v>
      </c>
    </row>
    <row r="4" spans="1:15" x14ac:dyDescent="0.35">
      <c r="B4" s="2">
        <v>51</v>
      </c>
      <c r="C4" s="2">
        <v>82</v>
      </c>
      <c r="D4" s="2">
        <v>79</v>
      </c>
      <c r="E4" s="2">
        <v>85</v>
      </c>
      <c r="H4" t="s">
        <v>6</v>
      </c>
      <c r="I4" s="5">
        <f>F13*F16-SUMPRODUCT(B13:E13,B16:E16)</f>
        <v>0.34857525686209101</v>
      </c>
      <c r="K4" t="e">
        <f ca="1">FTEXT(I4)</f>
        <v>#NAME?</v>
      </c>
    </row>
    <row r="5" spans="1:15" x14ac:dyDescent="0.35">
      <c r="B5" s="6"/>
      <c r="C5" s="6">
        <v>91</v>
      </c>
      <c r="D5" s="6">
        <v>84</v>
      </c>
      <c r="E5" s="6">
        <v>80</v>
      </c>
      <c r="H5" t="s">
        <v>7</v>
      </c>
      <c r="I5" s="5">
        <f>1+1/(3*I3)*(SUM(B14:E14)-F14)</f>
        <v>1.0620223398001176</v>
      </c>
      <c r="K5" t="e">
        <f ca="1">FTEXT(I5)</f>
        <v>#NAME?</v>
      </c>
    </row>
    <row r="6" spans="1:15" x14ac:dyDescent="0.35">
      <c r="B6" s="6">
        <v>50</v>
      </c>
      <c r="C6" s="6">
        <v>92</v>
      </c>
      <c r="D6" s="6">
        <v>74</v>
      </c>
      <c r="E6" s="6">
        <v>65</v>
      </c>
      <c r="H6" t="s">
        <v>8</v>
      </c>
      <c r="I6" s="7">
        <f>I4/I5</f>
        <v>0.32821838467889108</v>
      </c>
      <c r="K6" t="e">
        <f ca="1">FTEXT(I6)</f>
        <v>#NAME?</v>
      </c>
    </row>
    <row r="7" spans="1:15" x14ac:dyDescent="0.35">
      <c r="B7" s="6">
        <v>48</v>
      </c>
      <c r="C7" s="6">
        <v>80</v>
      </c>
      <c r="D7" s="6">
        <v>98</v>
      </c>
      <c r="E7" s="6">
        <v>71</v>
      </c>
    </row>
    <row r="8" spans="1:15" x14ac:dyDescent="0.35">
      <c r="B8" s="6">
        <v>79</v>
      </c>
      <c r="C8" s="6">
        <v>52</v>
      </c>
      <c r="D8" s="6">
        <v>63</v>
      </c>
      <c r="E8" s="6">
        <v>67</v>
      </c>
      <c r="H8" s="8" t="s">
        <v>9</v>
      </c>
      <c r="I8" s="4">
        <v>0.05</v>
      </c>
    </row>
    <row r="9" spans="1:15" x14ac:dyDescent="0.35">
      <c r="B9" s="6">
        <v>61</v>
      </c>
      <c r="C9" s="6">
        <v>79</v>
      </c>
      <c r="D9" s="6">
        <v>83</v>
      </c>
      <c r="E9" s="6">
        <v>51</v>
      </c>
      <c r="H9" t="s">
        <v>10</v>
      </c>
      <c r="I9" s="5">
        <f>CHIDIST(I6,I3)</f>
        <v>0.95463686710721252</v>
      </c>
      <c r="K9" s="9" t="s">
        <v>11</v>
      </c>
      <c r="M9" s="14" t="e" cm="1">
        <f t="array" aca="1" ref="M9" ca="1">BARTLETT(B4:E11)</f>
        <v>#NAME?</v>
      </c>
      <c r="O9" t="e" cm="1">
        <f t="array" aca="1" ref="O9" ca="1">FTEXT(M9)</f>
        <v>#NAME?</v>
      </c>
    </row>
    <row r="10" spans="1:15" x14ac:dyDescent="0.35">
      <c r="B10" s="6">
        <v>53</v>
      </c>
      <c r="C10" s="6">
        <v>73</v>
      </c>
      <c r="D10" s="6">
        <v>85</v>
      </c>
      <c r="E10" s="6">
        <v>63</v>
      </c>
      <c r="H10" t="s">
        <v>12</v>
      </c>
      <c r="I10" s="5">
        <f>CHIINV(I8,I3)</f>
        <v>7.8147279032511792</v>
      </c>
      <c r="K10" s="9" t="s">
        <v>13</v>
      </c>
    </row>
    <row r="11" spans="1:15" x14ac:dyDescent="0.35">
      <c r="B11" s="10">
        <v>54</v>
      </c>
      <c r="C11" s="10">
        <v>74</v>
      </c>
      <c r="D11" s="10">
        <v>58</v>
      </c>
      <c r="E11" s="10">
        <v>93</v>
      </c>
      <c r="F11" s="10" t="s">
        <v>14</v>
      </c>
      <c r="G11" s="6"/>
      <c r="H11" t="s">
        <v>15</v>
      </c>
      <c r="I11" s="11" t="str">
        <f>IF(I9&lt;I8,"yes","no")</f>
        <v>no</v>
      </c>
      <c r="K11" t="e">
        <f ca="1">FTEXT(I11)</f>
        <v>#NAME?</v>
      </c>
    </row>
    <row r="12" spans="1:15" x14ac:dyDescent="0.35">
      <c r="A12" t="s">
        <v>16</v>
      </c>
      <c r="B12" s="6">
        <f>AVERAGE(B4:B11)</f>
        <v>56.571428571428569</v>
      </c>
      <c r="C12" s="6">
        <f>AVERAGE(C4:C11)</f>
        <v>77.875</v>
      </c>
      <c r="D12" s="6">
        <f>AVERAGE(D4:D11)</f>
        <v>78</v>
      </c>
      <c r="E12" s="6">
        <f>AVERAGE(E4:E11)</f>
        <v>71.875</v>
      </c>
      <c r="F12" s="6"/>
      <c r="G12" s="6"/>
    </row>
    <row r="13" spans="1:15" x14ac:dyDescent="0.35">
      <c r="A13" t="s">
        <v>5</v>
      </c>
      <c r="B13" s="6">
        <f>COUNT(B4:B11)-1</f>
        <v>6</v>
      </c>
      <c r="C13" s="6">
        <f>COUNT(C4:C11)-1</f>
        <v>7</v>
      </c>
      <c r="D13" s="6">
        <f>COUNT(D4:D11)-1</f>
        <v>7</v>
      </c>
      <c r="E13" s="6">
        <f>COUNT(E4:E11)-1</f>
        <v>7</v>
      </c>
      <c r="F13" s="6">
        <f>SUM(B13:E13)</f>
        <v>27</v>
      </c>
      <c r="G13" s="6"/>
    </row>
    <row r="14" spans="1:15" x14ac:dyDescent="0.35">
      <c r="A14" t="s">
        <v>17</v>
      </c>
      <c r="B14" s="6">
        <f>1/B13</f>
        <v>0.16666666666666666</v>
      </c>
      <c r="C14" s="6">
        <f>1/C13</f>
        <v>0.14285714285714285</v>
      </c>
      <c r="D14" s="6">
        <f>1/D13</f>
        <v>0.14285714285714285</v>
      </c>
      <c r="E14" s="6">
        <f>1/E13</f>
        <v>0.14285714285714285</v>
      </c>
      <c r="F14" s="6">
        <f>1/F13</f>
        <v>3.7037037037037035E-2</v>
      </c>
      <c r="G14" s="6"/>
    </row>
    <row r="15" spans="1:15" x14ac:dyDescent="0.35">
      <c r="A15" t="s">
        <v>18</v>
      </c>
      <c r="B15" s="6">
        <f>VAR(B4:B11)</f>
        <v>114.95238095238103</v>
      </c>
      <c r="C15" s="6">
        <f>VAR(C4:C11)</f>
        <v>157.55357142857142</v>
      </c>
      <c r="D15" s="6">
        <f>VAR(D4:D11)</f>
        <v>164.57142857142858</v>
      </c>
      <c r="E15" s="6">
        <f>VAR(E4:E11)</f>
        <v>181.55357142857142</v>
      </c>
      <c r="F15" s="6">
        <f>SUMPRODUCT(B13:E13,B15:E15)/F13</f>
        <v>156.12830687830689</v>
      </c>
      <c r="G15" s="6"/>
    </row>
    <row r="16" spans="1:15" x14ac:dyDescent="0.35">
      <c r="A16" t="s">
        <v>19</v>
      </c>
      <c r="B16" s="10">
        <f>LN(B15)</f>
        <v>4.7445179639340544</v>
      </c>
      <c r="C16" s="10">
        <f>LN(C15)</f>
        <v>5.0597655364869558</v>
      </c>
      <c r="D16" s="10">
        <f>LN(D15)</f>
        <v>5.1033446922005234</v>
      </c>
      <c r="E16" s="10">
        <f>LN(E15)</f>
        <v>5.2015507695400114</v>
      </c>
      <c r="F16" s="10">
        <f>LN(F15)</f>
        <v>5.0506781491873651</v>
      </c>
      <c r="G16" s="6"/>
    </row>
    <row r="18" spans="1:15" x14ac:dyDescent="0.35">
      <c r="A18" t="s">
        <v>20</v>
      </c>
    </row>
    <row r="20" spans="1:15" x14ac:dyDescent="0.35">
      <c r="B20" s="2" t="s">
        <v>1</v>
      </c>
      <c r="C20" s="2" t="s">
        <v>2</v>
      </c>
      <c r="D20" s="2" t="s">
        <v>3</v>
      </c>
      <c r="E20" s="2" t="s">
        <v>4</v>
      </c>
      <c r="H20" s="3" t="s">
        <v>5</v>
      </c>
      <c r="I20" s="4">
        <f>COUNTA(B20:E20)-1</f>
        <v>3</v>
      </c>
    </row>
    <row r="21" spans="1:15" x14ac:dyDescent="0.35">
      <c r="B21" s="2">
        <v>51</v>
      </c>
      <c r="C21" s="2">
        <v>82</v>
      </c>
      <c r="D21" s="2"/>
      <c r="E21" s="2">
        <v>185</v>
      </c>
      <c r="H21" t="s">
        <v>6</v>
      </c>
      <c r="I21" s="5">
        <f>F30*F33-SUMPRODUCT(B30:E30,B33:E33)</f>
        <v>19.687284029568843</v>
      </c>
    </row>
    <row r="22" spans="1:15" x14ac:dyDescent="0.35">
      <c r="B22" s="6">
        <v>87</v>
      </c>
      <c r="C22" s="6">
        <v>91</v>
      </c>
      <c r="D22" s="6">
        <v>84</v>
      </c>
      <c r="E22" s="6">
        <v>80</v>
      </c>
      <c r="H22" t="s">
        <v>7</v>
      </c>
      <c r="I22" s="5">
        <f>1+1/(3*I20)*(SUM(B31:E31)-F31)</f>
        <v>1.0680423280423281</v>
      </c>
    </row>
    <row r="23" spans="1:15" x14ac:dyDescent="0.35">
      <c r="B23" s="6">
        <v>50</v>
      </c>
      <c r="C23" s="6">
        <v>92</v>
      </c>
      <c r="D23" s="6">
        <v>74</v>
      </c>
      <c r="E23" s="6">
        <v>65</v>
      </c>
      <c r="H23" t="s">
        <v>8</v>
      </c>
      <c r="I23" s="7">
        <f>I21/I22</f>
        <v>18.433055987261028</v>
      </c>
    </row>
    <row r="24" spans="1:15" x14ac:dyDescent="0.35">
      <c r="B24" s="6">
        <v>48</v>
      </c>
      <c r="C24" s="6">
        <v>80</v>
      </c>
      <c r="D24" s="6">
        <v>98</v>
      </c>
      <c r="E24" s="6">
        <v>71</v>
      </c>
    </row>
    <row r="25" spans="1:15" x14ac:dyDescent="0.35">
      <c r="B25" s="6">
        <v>79</v>
      </c>
      <c r="C25" s="6"/>
      <c r="D25" s="6">
        <v>63</v>
      </c>
      <c r="E25" s="6">
        <v>67</v>
      </c>
      <c r="H25" s="8" t="s">
        <v>9</v>
      </c>
      <c r="I25" s="4">
        <v>0.05</v>
      </c>
    </row>
    <row r="26" spans="1:15" x14ac:dyDescent="0.35">
      <c r="B26" s="6">
        <v>61</v>
      </c>
      <c r="C26" s="6">
        <v>79</v>
      </c>
      <c r="D26" s="6">
        <v>83</v>
      </c>
      <c r="E26" s="6">
        <v>51</v>
      </c>
      <c r="H26" t="s">
        <v>10</v>
      </c>
      <c r="I26" s="5">
        <f>CHIDIST(I23,I20)</f>
        <v>3.5804640508542467E-4</v>
      </c>
      <c r="M26" s="14" t="e" cm="1">
        <f t="array" aca="1" ref="M26" ca="1">BARTLETT(B21:E28)</f>
        <v>#NAME?</v>
      </c>
      <c r="O26" t="e" cm="1">
        <f t="array" aca="1" ref="O26" ca="1">FTEXT(M26)</f>
        <v>#NAME?</v>
      </c>
    </row>
    <row r="27" spans="1:15" x14ac:dyDescent="0.35">
      <c r="B27" s="6">
        <v>53</v>
      </c>
      <c r="C27" s="6">
        <v>73</v>
      </c>
      <c r="D27" s="6"/>
      <c r="E27" s="6">
        <v>63</v>
      </c>
      <c r="H27" t="s">
        <v>12</v>
      </c>
      <c r="I27" s="5">
        <f>CHIINV(I25,I20)</f>
        <v>7.8147279032511792</v>
      </c>
    </row>
    <row r="28" spans="1:15" x14ac:dyDescent="0.35">
      <c r="B28" s="10">
        <v>54</v>
      </c>
      <c r="C28" s="10">
        <v>74</v>
      </c>
      <c r="D28" s="10">
        <v>58</v>
      </c>
      <c r="E28" s="10">
        <v>93</v>
      </c>
      <c r="F28" s="10" t="s">
        <v>14</v>
      </c>
      <c r="G28" s="6"/>
      <c r="H28" t="s">
        <v>15</v>
      </c>
      <c r="I28" s="11" t="str">
        <f>IF(I26&lt;I25,"yes","no")</f>
        <v>yes</v>
      </c>
    </row>
    <row r="29" spans="1:15" x14ac:dyDescent="0.35">
      <c r="A29" t="s">
        <v>16</v>
      </c>
      <c r="B29" s="6">
        <f>AVERAGE(B21:B28)</f>
        <v>60.375</v>
      </c>
      <c r="C29" s="6">
        <f>AVERAGE(C21:C28)</f>
        <v>81.571428571428569</v>
      </c>
      <c r="D29" s="6">
        <f>AVERAGE(D21:D28)</f>
        <v>76.666666666666671</v>
      </c>
      <c r="E29" s="6">
        <f>AVERAGE(E21:E28)</f>
        <v>84.375</v>
      </c>
      <c r="F29" s="6"/>
      <c r="G29" s="6"/>
    </row>
    <row r="30" spans="1:15" x14ac:dyDescent="0.35">
      <c r="A30" t="s">
        <v>5</v>
      </c>
      <c r="B30" s="6">
        <f>COUNT(B21:B28)-1</f>
        <v>7</v>
      </c>
      <c r="C30" s="6">
        <f>COUNT(C21:C28)-1</f>
        <v>6</v>
      </c>
      <c r="D30" s="6">
        <f>COUNT(D21:D28)-1</f>
        <v>5</v>
      </c>
      <c r="E30" s="6">
        <f>COUNT(E21:E28)-1</f>
        <v>7</v>
      </c>
      <c r="F30" s="6">
        <f>SUM(B30:E30)</f>
        <v>25</v>
      </c>
      <c r="G30" s="6"/>
    </row>
    <row r="31" spans="1:15" x14ac:dyDescent="0.35">
      <c r="A31" t="s">
        <v>17</v>
      </c>
      <c r="B31" s="6">
        <f>1/B30</f>
        <v>0.14285714285714285</v>
      </c>
      <c r="C31" s="6">
        <f>1/C30</f>
        <v>0.16666666666666666</v>
      </c>
      <c r="D31" s="6">
        <f>1/D30</f>
        <v>0.2</v>
      </c>
      <c r="E31" s="6">
        <f>1/E30</f>
        <v>0.14285714285714285</v>
      </c>
      <c r="F31" s="6">
        <f>1/F30</f>
        <v>0.04</v>
      </c>
      <c r="G31" s="6"/>
    </row>
    <row r="32" spans="1:15" x14ac:dyDescent="0.35">
      <c r="A32" t="s">
        <v>18</v>
      </c>
      <c r="B32" s="6">
        <f>VAR(B21:B28)</f>
        <v>214.26785714285714</v>
      </c>
      <c r="C32" s="6">
        <f>VAR(C21:C28)</f>
        <v>56.285714285714299</v>
      </c>
      <c r="D32" s="6">
        <f>VAR(D21:D28)</f>
        <v>218.26666666666716</v>
      </c>
      <c r="E32" s="6">
        <f>VAR(E21:E28)</f>
        <v>1806.5535714285713</v>
      </c>
      <c r="F32" s="6">
        <f>SUMPRODUCT(B30:E30,B32:E32)/F30</f>
        <v>622.99190476190483</v>
      </c>
      <c r="G32" s="6"/>
    </row>
    <row r="33" spans="1:7" x14ac:dyDescent="0.35">
      <c r="A33" t="s">
        <v>19</v>
      </c>
      <c r="B33" s="10">
        <f>LN(B32)</f>
        <v>5.3672269012292393</v>
      </c>
      <c r="C33" s="10">
        <f>LN(C32)</f>
        <v>4.0304407602426204</v>
      </c>
      <c r="D33" s="10">
        <f>LN(D32)</f>
        <v>5.3857175568288724</v>
      </c>
      <c r="E33" s="10">
        <f>LN(E32)</f>
        <v>7.4991762049659192</v>
      </c>
      <c r="F33" s="10">
        <f>LN(F32)</f>
        <v>6.4345335247414015</v>
      </c>
      <c r="G3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Example</vt:lpstr>
      <vt:lpstr>Missing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2023-01-14T19:09:47Z</dcterms:created>
  <dcterms:modified xsi:type="dcterms:W3CDTF">2023-01-14T22:01:32Z</dcterms:modified>
</cp:coreProperties>
</file>