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C5791FA-0DEA-4BD2-A451-38EB614758CB}" xr6:coauthVersionLast="47" xr6:coauthVersionMax="47" xr10:uidLastSave="{00000000-0000-0000-0000-000000000000}"/>
  <bookViews>
    <workbookView xWindow="-110" yWindow="-110" windowWidth="19420" windowHeight="10300" xr2:uid="{2C0AD79E-03E5-4B03-9D19-366779519122}"/>
  </bookViews>
  <sheets>
    <sheet name="Title" sheetId="3" r:id="rId1"/>
    <sheet name="Bounded" sheetId="1" r:id="rId2"/>
    <sheet name="Combination 1" sheetId="2" r:id="rId3"/>
    <sheet name="Combination 2" sheetId="4" r:id="rId4"/>
  </sheets>
  <externalReferences>
    <externalReference r:id="rId5"/>
  </externalReferences>
  <definedNames>
    <definedName name="DataRange">#REF!</definedName>
    <definedName name="solver_adj" localSheetId="1" hidden="1">Bounded!$L$4:$L$6</definedName>
    <definedName name="solver_adj" localSheetId="2" hidden="1">'Combination 1'!$M$14:$M$16</definedName>
    <definedName name="solver_adj" localSheetId="3" hidden="1">'Combination 2'!$M$14:$M$16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lhs1" localSheetId="1" hidden="1">Bounded!$L$4:$L$6</definedName>
    <definedName name="solver_lhs1" localSheetId="2" hidden="1">'Combination 1'!$M$17</definedName>
    <definedName name="solver_lhs1" localSheetId="3" hidden="1">'Combination 2'!$M$17</definedName>
    <definedName name="solver_lhs2" localSheetId="1" hidden="1">Bounded!$L$4:$L$6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1" hidden="1">2</definedName>
    <definedName name="solver_num" localSheetId="2" hidden="1">1</definedName>
    <definedName name="solver_num" localSheetId="3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Bounded!$F$10</definedName>
    <definedName name="solver_opt" localSheetId="2" hidden="1">'Combination 1'!$M$12</definedName>
    <definedName name="solver_opt" localSheetId="3" hidden="1">'Combination 2'!$M$12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el1" localSheetId="1" hidden="1">1</definedName>
    <definedName name="solver_rel1" localSheetId="2" hidden="1">2</definedName>
    <definedName name="solver_rel1" localSheetId="3" hidden="1">2</definedName>
    <definedName name="solver_rel2" localSheetId="1" hidden="1">3</definedName>
    <definedName name="solver_rhs1" localSheetId="1" hidden="1">Bounded!$J$4:$J$6</definedName>
    <definedName name="solver_rhs1" localSheetId="2" hidden="1">'Combination 1'!$F$7</definedName>
    <definedName name="solver_rhs1" localSheetId="3" hidden="1">'Combination 2'!$F$7</definedName>
    <definedName name="solver_rhs2" localSheetId="1" hidden="1">Bounded!$I$4:$I$6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4" l="1"/>
  <c r="M21" i="4" a="1"/>
  <c r="S20" i="4" a="1"/>
  <c r="S21" i="4" s="1"/>
  <c r="O4" i="4"/>
  <c r="M4" i="4" s="1"/>
  <c r="O4" i="4" a="1"/>
  <c r="M21" i="2" a="1"/>
  <c r="M21" i="2" s="1"/>
  <c r="W19" i="2"/>
  <c r="W18" i="2"/>
  <c r="Q18" i="2" a="1"/>
  <c r="Q18" i="2" s="1"/>
  <c r="M5" i="2" a="1"/>
  <c r="M6" i="2" s="1"/>
  <c r="U20" i="1"/>
  <c r="U19" i="1"/>
  <c r="P20" i="1"/>
  <c r="O18" i="1" a="1"/>
  <c r="O20" i="1" s="1"/>
  <c r="L12" i="1"/>
  <c r="L12" i="1" a="1"/>
  <c r="I4" i="4"/>
  <c r="R21" i="4" a="1"/>
  <c r="R21" i="4" s="1"/>
  <c r="T17" i="4"/>
  <c r="S17" i="4"/>
  <c r="S16" i="4" s="1"/>
  <c r="S15" i="4"/>
  <c r="S11" i="4"/>
  <c r="M5" i="4"/>
  <c r="M6" i="4"/>
  <c r="I5" i="4"/>
  <c r="I6" i="4"/>
  <c r="I7" i="4"/>
  <c r="I8" i="4"/>
  <c r="H4" i="4"/>
  <c r="H5" i="4"/>
  <c r="H6" i="4"/>
  <c r="H7" i="4"/>
  <c r="H8" i="4"/>
  <c r="J5" i="4"/>
  <c r="J8" i="4"/>
  <c r="J7" i="4"/>
  <c r="J6" i="4"/>
  <c r="J4" i="4"/>
  <c r="M17" i="4"/>
  <c r="M12" i="4" a="1"/>
  <c r="M12" i="4" s="1"/>
  <c r="W21" i="4" l="1"/>
  <c r="X21" i="4"/>
  <c r="T21" i="4"/>
  <c r="U21" i="4" s="1"/>
  <c r="V21" i="4" s="1"/>
  <c r="R18" i="2"/>
  <c r="Q19" i="2"/>
  <c r="R19" i="2"/>
  <c r="O18" i="1"/>
  <c r="P13" i="1" s="1"/>
  <c r="S20" i="4"/>
  <c r="P18" i="1"/>
  <c r="M5" i="2"/>
  <c r="T20" i="4"/>
  <c r="O19" i="1"/>
  <c r="P19" i="1"/>
  <c r="M7" i="4"/>
  <c r="P18" i="2"/>
  <c r="P18" i="2" a="1"/>
  <c r="P19" i="2" s="1"/>
  <c r="M17" i="2"/>
  <c r="M12" i="2" a="1"/>
  <c r="M12" i="2" s="1"/>
  <c r="J8" i="2"/>
  <c r="I8" i="2"/>
  <c r="H8" i="2"/>
  <c r="J7" i="2"/>
  <c r="Q9" i="2" s="1"/>
  <c r="I7" i="2"/>
  <c r="H7" i="2"/>
  <c r="J6" i="2"/>
  <c r="I6" i="2"/>
  <c r="H6" i="2"/>
  <c r="J5" i="2"/>
  <c r="I5" i="2"/>
  <c r="H5" i="2"/>
  <c r="J4" i="2"/>
  <c r="I4" i="2"/>
  <c r="H4" i="2"/>
  <c r="Q13" i="2" s="1"/>
  <c r="N19" i="1" a="1"/>
  <c r="N20" i="1" s="1"/>
  <c r="P15" i="1"/>
  <c r="E14" i="1" a="1"/>
  <c r="E14" i="1" s="1"/>
  <c r="O13" i="1"/>
  <c r="O9" i="1"/>
  <c r="E8" i="1"/>
  <c r="F8" i="1" s="1"/>
  <c r="E7" i="1"/>
  <c r="F7" i="1" s="1"/>
  <c r="E6" i="1"/>
  <c r="F6" i="1" s="1"/>
  <c r="E5" i="1"/>
  <c r="F5" i="1" s="1"/>
  <c r="F4" i="1"/>
  <c r="F10" i="1" s="1"/>
  <c r="E4" i="1"/>
  <c r="U20" i="4" l="1"/>
  <c r="V20" i="4" s="1"/>
  <c r="T15" i="4"/>
  <c r="X20" i="4"/>
  <c r="W20" i="4"/>
  <c r="M4" i="2"/>
  <c r="M7" i="2" s="1"/>
  <c r="Q15" i="2"/>
  <c r="Q14" i="2" s="1"/>
  <c r="O15" i="1"/>
  <c r="O14" i="1" s="1"/>
  <c r="R15" i="2"/>
  <c r="N19" i="1"/>
  <c r="V18" i="2" l="1"/>
  <c r="U18" i="2"/>
  <c r="S18" i="2"/>
  <c r="T18" i="2" s="1"/>
  <c r="R13" i="2"/>
  <c r="R14" i="2" s="1"/>
  <c r="V19" i="2"/>
  <c r="U19" i="2"/>
  <c r="S19" i="2"/>
  <c r="T19" i="2" s="1"/>
  <c r="T19" i="1"/>
  <c r="S19" i="1"/>
  <c r="Q19" i="1"/>
  <c r="R19" i="1" s="1"/>
  <c r="S18" i="1"/>
  <c r="T18" i="1"/>
  <c r="Q18" i="1"/>
  <c r="R18" i="1" s="1"/>
  <c r="S20" i="1"/>
  <c r="Q20" i="1"/>
  <c r="R20" i="1" s="1"/>
  <c r="T20" i="1"/>
  <c r="Q13" i="1" l="1"/>
  <c r="O6" i="1"/>
  <c r="P14" i="1"/>
  <c r="S13" i="2"/>
  <c r="Q6" i="2"/>
  <c r="S14" i="2"/>
  <c r="Q8" i="2" s="1"/>
  <c r="T7" i="2"/>
  <c r="T5" i="2"/>
  <c r="T6" i="2" s="1"/>
  <c r="T13" i="2" l="1"/>
  <c r="U13" i="2" s="1"/>
  <c r="V13" i="2" s="1"/>
  <c r="Q14" i="1"/>
  <c r="O8" i="1" s="1"/>
  <c r="R7" i="1"/>
  <c r="R5" i="1"/>
  <c r="R6" i="1" s="1"/>
  <c r="Q7" i="2"/>
  <c r="Q5" i="2"/>
  <c r="O7" i="1"/>
  <c r="O5" i="1"/>
  <c r="R13" i="1" l="1"/>
  <c r="S13" i="1" s="1"/>
  <c r="T13" i="1" s="1"/>
  <c r="U15" i="4" l="1"/>
  <c r="V15" i="4" s="1"/>
  <c r="W15" i="4" s="1"/>
  <c r="X15" i="4" s="1"/>
  <c r="S8" i="4"/>
  <c r="S9" i="4" s="1"/>
  <c r="T16" i="4"/>
  <c r="U16" i="4" s="1"/>
  <c r="S10" i="4" s="1"/>
  <c r="V9" i="4" l="1"/>
  <c r="S7" i="4"/>
  <c r="V7" i="4"/>
  <c r="V8" i="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<sst xmlns="http://schemas.openxmlformats.org/spreadsheetml/2006/main" count="149" uniqueCount="51">
  <si>
    <t>Bounded Linear Regression</t>
  </si>
  <si>
    <t>Regression Analysis</t>
  </si>
  <si>
    <t>x1</t>
  </si>
  <si>
    <t>x2</t>
  </si>
  <si>
    <t>y</t>
  </si>
  <si>
    <t>pred y</t>
  </si>
  <si>
    <t>res</t>
  </si>
  <si>
    <t>lower</t>
  </si>
  <si>
    <t>upper</t>
  </si>
  <si>
    <t>coeff</t>
  </si>
  <si>
    <t>b0</t>
  </si>
  <si>
    <t>OVERALL FIT</t>
  </si>
  <si>
    <t>b1</t>
  </si>
  <si>
    <t>Multiple R</t>
  </si>
  <si>
    <t>AIC</t>
  </si>
  <si>
    <t>b2</t>
  </si>
  <si>
    <t>R Square</t>
  </si>
  <si>
    <t>AICc</t>
  </si>
  <si>
    <t>Adjusted R Square</t>
  </si>
  <si>
    <t>SBC</t>
  </si>
  <si>
    <t>Standard Error</t>
  </si>
  <si>
    <t>Observations</t>
  </si>
  <si>
    <t>SSE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</si>
  <si>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</si>
  <si>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</si>
  <si>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</si>
  <si>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</si>
  <si>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</si>
  <si>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</si>
  <si>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</si>
  <si>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</si>
  <si>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</si>
  <si>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</si>
  <si>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</si>
  <si>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std err</t>
  </si>
  <si>
    <t>t stat</t>
  </si>
  <si>
    <t>vif</t>
  </si>
  <si>
    <t>Intercept</t>
  </si>
  <si>
    <t>Constrained Linear Regression</t>
  </si>
  <si>
    <t>a0</t>
  </si>
  <si>
    <t>a1</t>
  </si>
  <si>
    <t>a2</t>
  </si>
  <si>
    <t>c</t>
  </si>
  <si>
    <t>BSC</t>
  </si>
  <si>
    <t>Via Solver</t>
  </si>
  <si>
    <t>Real Stats</t>
  </si>
  <si>
    <t>Real Statistics Using Excel</t>
  </si>
  <si>
    <t>Updated</t>
  </si>
  <si>
    <t>Copyright © 2013 - 2022 Charles Zaiontz</t>
  </si>
  <si>
    <t>Linear Combination a0 not zero</t>
  </si>
  <si>
    <t>Linear Combination a0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</si>
</sst>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6" xfId="0" applyBorder="1"/>
    <xf numFmtId="164" fontId="0" fillId="0" borderId="7" xfId="0" applyNumberFormat="1" applyBorder="1" applyAlignment="1">
      <alignment horizontal="right"/>
    </xf>
    <xf numFmtId="0" fontId="0" fillId="0" borderId="4" xfId="0" applyBorder="1"/>
    <xf numFmtId="15" fontId="0" fillId="0" borderId="0" xfId="0" applyNumberFormat="1"/>
    <xf numFmtId="0" fontId="3" fillId="0" borderId="0" xfId="0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Spreadsheets\BVLS.xlsx" TargetMode="External"/><Relationship Id="rId1" Type="http://schemas.openxmlformats.org/officeDocument/2006/relationships/externalLinkPath" Target="/Users/user/Documents/A%20Real%20Statistics%202020/Spreadsheets/BV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6"/>
      <sheetName val="Sheet7"/>
      <sheetName val="Sheet8"/>
      <sheetName val="Sheet9"/>
      <sheetName val="Sheet10"/>
      <sheetName val="Sheet11"/>
      <sheetName val="Real Stat"/>
      <sheetName val="RS2"/>
      <sheetName val="RS 3"/>
      <sheetName val="RS 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320A2-EF00-4079-974E-CBAC59A0E182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46</v>
      </c>
    </row>
    <row r="2" spans="1:2" x14ac:dyDescent="0.35">
      <c r="A2" t="s">
        <v>38</v>
      </c>
    </row>
    <row r="4" spans="1:2" x14ac:dyDescent="0.35">
      <c r="A4" t="s">
        <v>47</v>
      </c>
      <c r="B4" s="20">
        <v>44881</v>
      </c>
    </row>
    <row r="6" spans="1:2" x14ac:dyDescent="0.35">
      <c r="A6" s="21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DACF-8236-49BA-A186-0D6DC4C67070}">
  <sheetPr codeName="Sheet11"/>
  <dimension ref="A1:U20"/>
  <sheetViews>
    <sheetView workbookViewId="0"/>
  </sheetViews>
  <sheetFormatPr defaultRowHeight="14.5" x14ac:dyDescent="0.35"/>
  <cols>
    <col min="1" max="3" width="6.54296875" customWidth="1"/>
    <col min="4" max="4" width="3.54296875" customWidth="1"/>
    <col min="5" max="6" width="8.7265625" customWidth="1"/>
    <col min="7" max="7" width="5.81640625" customWidth="1"/>
    <col min="8" max="8" width="4.81640625" customWidth="1"/>
    <col min="9" max="10" width="7.36328125" customWidth="1"/>
    <col min="11" max="11" width="2.81640625" customWidth="1"/>
    <col min="12" max="12" width="8.7265625" style="2" customWidth="1"/>
    <col min="13" max="13" width="8.7265625" customWidth="1"/>
    <col min="14" max="14" width="15.453125" customWidth="1"/>
    <col min="15" max="21" width="8.7265625" customWidth="1"/>
  </cols>
  <sheetData>
    <row r="1" spans="1:20" x14ac:dyDescent="0.35">
      <c r="A1" s="1" t="s">
        <v>0</v>
      </c>
    </row>
    <row r="2" spans="1:20" x14ac:dyDescent="0.35">
      <c r="N2" t="s">
        <v>1</v>
      </c>
    </row>
    <row r="3" spans="1:20" x14ac:dyDescent="0.35">
      <c r="A3" s="3" t="s">
        <v>2</v>
      </c>
      <c r="B3" s="3" t="s">
        <v>3</v>
      </c>
      <c r="C3" s="3" t="s">
        <v>4</v>
      </c>
      <c r="D3" s="2"/>
      <c r="E3" s="3" t="s">
        <v>5</v>
      </c>
      <c r="F3" s="3" t="s">
        <v>6</v>
      </c>
      <c r="G3" s="2"/>
      <c r="H3" s="2"/>
      <c r="I3" s="3" t="s">
        <v>7</v>
      </c>
      <c r="J3" s="3" t="s">
        <v>8</v>
      </c>
      <c r="K3" s="2"/>
      <c r="L3" s="3" t="s">
        <v>9</v>
      </c>
    </row>
    <row r="4" spans="1:20" ht="15" thickBot="1" x14ac:dyDescent="0.4">
      <c r="A4" s="2">
        <v>23</v>
      </c>
      <c r="B4" s="2">
        <v>-2</v>
      </c>
      <c r="C4" s="2">
        <v>30</v>
      </c>
      <c r="D4" s="2"/>
      <c r="E4" s="2">
        <f>$L$4+A4*$L$5+B4*$L$6</f>
        <v>37.478366144275</v>
      </c>
      <c r="F4" s="2">
        <f>C4-E4</f>
        <v>-7.4783661442750002</v>
      </c>
      <c r="G4" s="2"/>
      <c r="H4" s="2" t="s">
        <v>10</v>
      </c>
      <c r="I4" s="2">
        <v>12.5</v>
      </c>
      <c r="J4" s="2">
        <v>14</v>
      </c>
      <c r="K4" s="2"/>
      <c r="L4" s="4">
        <v>13.978050802344811</v>
      </c>
      <c r="N4" s="5" t="s">
        <v>11</v>
      </c>
      <c r="O4" s="5"/>
      <c r="Q4" s="5"/>
      <c r="R4" s="5"/>
    </row>
    <row r="5" spans="1:20" ht="15" thickTop="1" x14ac:dyDescent="0.35">
      <c r="A5" s="2">
        <v>4</v>
      </c>
      <c r="B5" s="2">
        <v>6</v>
      </c>
      <c r="C5" s="2">
        <v>12</v>
      </c>
      <c r="D5" s="2"/>
      <c r="E5" s="2">
        <f t="shared" ref="E5:E8" si="0">$L$4+A5*$L$5+B5*$L$6</f>
        <v>-0.97841609471080915</v>
      </c>
      <c r="F5" s="2">
        <f t="shared" ref="F5:F8" si="1">C5-E5</f>
        <v>12.978416094710809</v>
      </c>
      <c r="G5" s="2"/>
      <c r="H5" s="2" t="s">
        <v>12</v>
      </c>
      <c r="I5" s="2">
        <v>0.5</v>
      </c>
      <c r="J5" s="2">
        <v>1</v>
      </c>
      <c r="K5" s="2"/>
      <c r="L5" s="4">
        <v>0.76088327573609527</v>
      </c>
      <c r="N5" t="s">
        <v>13</v>
      </c>
      <c r="O5" t="e">
        <f ca="1">SQRT(O6)</f>
        <v>#NAME?</v>
      </c>
      <c r="Q5" t="s">
        <v>14</v>
      </c>
      <c r="R5" t="e">
        <f ca="1">O9*LN(P14/O9)+2*(O13+1)</f>
        <v>#NAME?</v>
      </c>
    </row>
    <row r="6" spans="1:20" x14ac:dyDescent="0.35">
      <c r="A6" s="2">
        <v>12</v>
      </c>
      <c r="B6" s="2">
        <v>-3</v>
      </c>
      <c r="C6" s="2">
        <v>24</v>
      </c>
      <c r="D6" s="2"/>
      <c r="E6" s="2">
        <f t="shared" si="0"/>
        <v>32.108650111177951</v>
      </c>
      <c r="F6" s="2">
        <f t="shared" si="1"/>
        <v>-8.1086501111779512</v>
      </c>
      <c r="G6" s="2"/>
      <c r="H6" s="2" t="s">
        <v>15</v>
      </c>
      <c r="I6" s="6">
        <v>-7</v>
      </c>
      <c r="J6" s="6">
        <v>-3</v>
      </c>
      <c r="K6" s="2"/>
      <c r="L6" s="7">
        <v>-3</v>
      </c>
      <c r="N6" t="s">
        <v>16</v>
      </c>
      <c r="O6" t="e">
        <f ca="1">P13/P15</f>
        <v>#NAME?</v>
      </c>
      <c r="Q6" t="s">
        <v>17</v>
      </c>
      <c r="R6" t="e">
        <f ca="1">R5+2*(O13+2)*(O13+3)/(O9-O13-3)</f>
        <v>#NAME?</v>
      </c>
    </row>
    <row r="7" spans="1:20" x14ac:dyDescent="0.35">
      <c r="A7" s="2">
        <v>15</v>
      </c>
      <c r="B7" s="2">
        <v>-8</v>
      </c>
      <c r="C7" s="2">
        <v>34</v>
      </c>
      <c r="D7" s="2"/>
      <c r="E7" s="2">
        <f t="shared" si="0"/>
        <v>49.39129993838624</v>
      </c>
      <c r="F7" s="2">
        <f t="shared" si="1"/>
        <v>-15.39129993838624</v>
      </c>
      <c r="G7" s="2"/>
      <c r="H7" s="2"/>
      <c r="I7" s="2"/>
      <c r="J7" s="2"/>
      <c r="K7" s="2"/>
      <c r="N7" t="s">
        <v>18</v>
      </c>
      <c r="O7" t="e">
        <f ca="1">1-(1-O6)*(O9-1)/(O9-O13-1)</f>
        <v>#NAME?</v>
      </c>
      <c r="Q7" s="8" t="s">
        <v>19</v>
      </c>
      <c r="R7" s="8" t="e">
        <f ca="1">O9*LN(P14/O9)+(O13+1)*LN(O9)</f>
        <v>#NAME?</v>
      </c>
    </row>
    <row r="8" spans="1:20" x14ac:dyDescent="0.35">
      <c r="A8" s="6">
        <v>25</v>
      </c>
      <c r="B8" s="6">
        <v>5</v>
      </c>
      <c r="C8" s="6">
        <v>36</v>
      </c>
      <c r="D8" s="2"/>
      <c r="E8" s="6">
        <f t="shared" si="0"/>
        <v>18.000132695747197</v>
      </c>
      <c r="F8" s="6">
        <f t="shared" si="1"/>
        <v>17.999867304252803</v>
      </c>
      <c r="G8" s="2"/>
      <c r="H8" s="2"/>
      <c r="I8" s="2"/>
      <c r="J8" s="2"/>
      <c r="K8" s="2"/>
      <c r="N8" t="s">
        <v>20</v>
      </c>
      <c r="O8" t="e">
        <f ca="1">SQRT(Q14)</f>
        <v>#NAME?</v>
      </c>
    </row>
    <row r="9" spans="1:20" x14ac:dyDescent="0.35">
      <c r="N9" s="8" t="s">
        <v>21</v>
      </c>
      <c r="O9" s="8">
        <f>COUNT(C4:C8)</f>
        <v>5</v>
      </c>
    </row>
    <row r="10" spans="1:20" x14ac:dyDescent="0.35">
      <c r="E10" s="2" t="s">
        <v>22</v>
      </c>
      <c r="F10" s="9">
        <f>SUMSQ(F4:F8)</f>
        <v>851.00278790487062</v>
      </c>
      <c r="G10" s="2"/>
      <c r="H10" s="2"/>
      <c r="J10" s="2"/>
      <c r="K10" s="2"/>
    </row>
    <row r="11" spans="1:20" ht="15" thickBot="1" x14ac:dyDescent="0.4">
      <c r="L11" s="2" t="s">
        <v>9</v>
      </c>
      <c r="N11" t="s">
        <v>23</v>
      </c>
      <c r="R11" s="2" t="s">
        <v>24</v>
      </c>
      <c r="S11" s="2">
        <v>0.05</v>
      </c>
    </row>
    <row r="12" spans="1:20" ht="15" thickTop="1" x14ac:dyDescent="0.35">
      <c r="L12" s="10" t="e" cm="1">
        <f t="array" aca="1" ref="L12" ca="1">BRegCoeff(A4:B8,C4:C8,I4:I6,J4:J6)</f>
        <v>#NAME?</v>
      </c>
      <c r="N12" s="13"/>
      <c r="O12" s="13" t="s">
        <v>25</v>
      </c>
      <c r="P12" s="13" t="s">
        <v>26</v>
      </c>
      <c r="Q12" s="13" t="s">
        <v>27</v>
      </c>
      <c r="R12" s="13" t="s">
        <v>28</v>
      </c>
      <c r="S12" s="13" t="s">
        <v>29</v>
      </c>
      <c r="T12" s="13" t="s">
        <v>30</v>
      </c>
    </row>
    <row r="13" spans="1:20" x14ac:dyDescent="0.35">
      <c r="L13" s="11"/>
      <c r="N13" t="s">
        <v>31</v>
      </c>
      <c r="O13">
        <f>COUNT(A4:B4)</f>
        <v>2</v>
      </c>
      <c r="P13" t="e">
        <f ca="1">DEVSQ(MMULT(DEsign(A4:B8),O18:O20))</f>
        <v>#NAME?</v>
      </c>
      <c r="Q13" t="e">
        <f ca="1">P13/O13</f>
        <v>#NAME?</v>
      </c>
      <c r="R13" t="e">
        <f ca="1">Q13/Q14</f>
        <v>#NAME?</v>
      </c>
      <c r="S13" t="e">
        <f ca="1">_xlfn.F.DIST.RT(R13,O13,O14)</f>
        <v>#NAME?</v>
      </c>
      <c r="T13" s="2" t="e">
        <f ca="1">IF(S13&lt;S11,"yes","no")</f>
        <v>#NAME?</v>
      </c>
    </row>
    <row r="14" spans="1:20" x14ac:dyDescent="0.35">
      <c r="E14" cm="1">
        <f t="array" ref="E14">SUMSQ(C4:C8-(MMULT(A4:B8,L5:L6)+L4))</f>
        <v>851.00278790487073</v>
      </c>
      <c r="L14" s="12"/>
      <c r="N14" t="s">
        <v>32</v>
      </c>
      <c r="O14">
        <f>O15-O13</f>
        <v>2</v>
      </c>
      <c r="P14" t="e">
        <f ca="1">P15-P13</f>
        <v>#NAME?</v>
      </c>
      <c r="Q14" t="e">
        <f ca="1">P14/O14</f>
        <v>#NAME?</v>
      </c>
    </row>
    <row r="15" spans="1:20" x14ac:dyDescent="0.35">
      <c r="N15" s="8" t="s">
        <v>33</v>
      </c>
      <c r="O15" s="8">
        <f>O9-1</f>
        <v>4</v>
      </c>
      <c r="P15" s="8">
        <f>DEVSQ(C4:C8)</f>
        <v>372.8</v>
      </c>
      <c r="Q15" s="8"/>
      <c r="R15" s="8"/>
      <c r="S15" s="8"/>
      <c r="T15" s="8"/>
    </row>
    <row r="16" spans="1:20" ht="15" thickBot="1" x14ac:dyDescent="0.4"/>
    <row r="17" spans="14:21" ht="15" thickTop="1" x14ac:dyDescent="0.35">
      <c r="N17" s="13"/>
      <c r="O17" s="13" t="s">
        <v>9</v>
      </c>
      <c r="P17" s="13" t="s">
        <v>34</v>
      </c>
      <c r="Q17" s="13" t="s">
        <v>35</v>
      </c>
      <c r="R17" s="13" t="s">
        <v>29</v>
      </c>
      <c r="S17" s="13" t="s">
        <v>7</v>
      </c>
      <c r="T17" s="13" t="s">
        <v>8</v>
      </c>
      <c r="U17" s="13" t="s">
        <v>36</v>
      </c>
    </row>
    <row r="18" spans="14:21" x14ac:dyDescent="0.35">
      <c r="N18" t="s">
        <v>37</v>
      </c>
      <c r="O18" t="e">
        <f t="array" aca="1" ref="O18:P20" ca="1">RegCoeff(A4:B8,C4:C8)</f>
        <v>#NAME?</v>
      </c>
      <c r="P18" t="e">
        <f ca="1"/>
        <v>#NAME?</v>
      </c>
      <c r="Q18" t="e">
        <f ca="1">O18/P18</f>
        <v>#NAME?</v>
      </c>
      <c r="R18" t="e">
        <f ca="1">_xlfn.T.DIST.2T(ABS(Q18),$O$14)</f>
        <v>#NAME?</v>
      </c>
      <c r="S18" t="e">
        <f ca="1">O18-_xlfn.T.INV.2T(S$11,$O$14)*P18</f>
        <v>#NAME?</v>
      </c>
      <c r="T18" t="e">
        <f ca="1">O18+_xlfn.T.INV.2T(S$11,$O$14)*P18</f>
        <v>#NAME?</v>
      </c>
    </row>
    <row r="19" spans="14:21" x14ac:dyDescent="0.35">
      <c r="N19" t="str">
        <f t="array" ref="N19:N20">TRANSPOSE(A3:B3)</f>
        <v>x1</v>
      </c>
      <c r="O19" t="e">
        <f ca="1"/>
        <v>#NAME?</v>
      </c>
      <c r="P19" t="e">
        <f ca="1"/>
        <v>#NAME?</v>
      </c>
      <c r="Q19" t="e">
        <f t="shared" ref="Q19:Q20" ca="1" si="2">O19/P19</f>
        <v>#NAME?</v>
      </c>
      <c r="R19" t="e">
        <f ca="1">_xlfn.T.DIST.2T(ABS(Q19),$O$14)</f>
        <v>#NAME?</v>
      </c>
      <c r="S19" t="e">
        <f ca="1">O19-_xlfn.T.INV.2T(S$11,$O$14)*P19</f>
        <v>#NAME?</v>
      </c>
      <c r="T19" t="e">
        <f ca="1">O19+_xlfn.T.INV.2T(S$11,$O$14)*P19</f>
        <v>#NAME?</v>
      </c>
      <c r="U19" t="e">
        <f ca="1">VIF(A4:B8,1)</f>
        <v>#NAME?</v>
      </c>
    </row>
    <row r="20" spans="14:21" x14ac:dyDescent="0.35">
      <c r="N20" s="8" t="str">
        <v>x2</v>
      </c>
      <c r="O20" s="8" t="e">
        <f ca="1"/>
        <v>#NAME?</v>
      </c>
      <c r="P20" s="8" t="e">
        <f ca="1"/>
        <v>#NAME?</v>
      </c>
      <c r="Q20" s="8" t="e">
        <f t="shared" ca="1" si="2"/>
        <v>#NAME?</v>
      </c>
      <c r="R20" s="8" t="e">
        <f ca="1">_xlfn.T.DIST.2T(ABS(Q20),$O$14)</f>
        <v>#NAME?</v>
      </c>
      <c r="S20" s="8" t="e">
        <f ca="1">O20-_xlfn.T.INV.2T(S$11,$O$14)*P20</f>
        <v>#NAME?</v>
      </c>
      <c r="T20" s="8" t="e">
        <f ca="1">O20+_xlfn.T.INV.2T(S$11,$O$14)*P20</f>
        <v>#NAME?</v>
      </c>
      <c r="U20" s="8" t="e">
        <f ca="1">VIF(A4:B8,2)</f>
        <v>#NAME?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A6E4-15D2-4FC2-B3EE-1F92868A786E}">
  <sheetPr codeName="Sheet12"/>
  <dimension ref="A1:W23"/>
  <sheetViews>
    <sheetView workbookViewId="0"/>
  </sheetViews>
  <sheetFormatPr defaultRowHeight="14.5" x14ac:dyDescent="0.35"/>
  <cols>
    <col min="1" max="3" width="6.54296875" customWidth="1"/>
    <col min="4" max="4" width="4.36328125" customWidth="1"/>
    <col min="5" max="5" width="4.1796875" customWidth="1"/>
    <col min="6" max="6" width="4.81640625" customWidth="1"/>
    <col min="7" max="7" width="4.1796875" customWidth="1"/>
    <col min="8" max="10" width="6.54296875" customWidth="1"/>
    <col min="11" max="11" width="4.7265625" customWidth="1"/>
    <col min="12" max="12" width="5" customWidth="1"/>
    <col min="16" max="16" width="15.54296875" customWidth="1"/>
  </cols>
  <sheetData>
    <row r="1" spans="1:22" x14ac:dyDescent="0.35">
      <c r="A1" s="1" t="s">
        <v>49</v>
      </c>
    </row>
    <row r="2" spans="1:22" x14ac:dyDescent="0.35">
      <c r="P2" t="s">
        <v>1</v>
      </c>
    </row>
    <row r="3" spans="1:22" x14ac:dyDescent="0.35">
      <c r="A3" s="3" t="s">
        <v>2</v>
      </c>
      <c r="B3" s="3" t="s">
        <v>3</v>
      </c>
      <c r="C3" s="3" t="s">
        <v>4</v>
      </c>
      <c r="H3" s="3" t="s">
        <v>2</v>
      </c>
      <c r="I3" s="3" t="s">
        <v>3</v>
      </c>
      <c r="J3" s="3" t="s">
        <v>4</v>
      </c>
    </row>
    <row r="4" spans="1:22" ht="15" thickBot="1" x14ac:dyDescent="0.4">
      <c r="A4" s="2">
        <v>23</v>
      </c>
      <c r="B4" s="2">
        <v>-2</v>
      </c>
      <c r="C4" s="2">
        <v>30</v>
      </c>
      <c r="E4" s="14" t="s">
        <v>39</v>
      </c>
      <c r="F4" s="15">
        <v>0.1</v>
      </c>
      <c r="H4" s="2">
        <f>A4-$F$5/$F$4</f>
        <v>13</v>
      </c>
      <c r="I4" s="2">
        <f>B4-$F$6/$F$4</f>
        <v>8</v>
      </c>
      <c r="J4" s="2">
        <f>C4-$F$7/$F$4</f>
        <v>0</v>
      </c>
      <c r="L4" t="s">
        <v>10</v>
      </c>
      <c r="M4" s="10" t="e">
        <f ca="1">(F7-SUMPRODUCT(F5:F6,M5:M6))/F4</f>
        <v>#NAME?</v>
      </c>
      <c r="P4" s="5" t="s">
        <v>11</v>
      </c>
      <c r="Q4" s="5"/>
      <c r="S4" s="5"/>
      <c r="T4" s="5"/>
    </row>
    <row r="5" spans="1:22" ht="15" thickTop="1" x14ac:dyDescent="0.35">
      <c r="A5" s="2">
        <v>4</v>
      </c>
      <c r="B5" s="2">
        <v>6</v>
      </c>
      <c r="C5" s="2">
        <v>12</v>
      </c>
      <c r="E5" t="s">
        <v>40</v>
      </c>
      <c r="F5" s="16">
        <v>1</v>
      </c>
      <c r="H5" s="2">
        <f t="shared" ref="H5:H8" si="0">A5-$F$5/$F$4</f>
        <v>-6</v>
      </c>
      <c r="I5" s="2">
        <f t="shared" ref="I5:I8" si="1">B5-$F$6/$F$4</f>
        <v>16</v>
      </c>
      <c r="J5" s="2">
        <f t="shared" ref="J5:J8" si="2">C5-$F$7/$F$4</f>
        <v>-18</v>
      </c>
      <c r="L5" t="s">
        <v>12</v>
      </c>
      <c r="M5" s="17" t="e">
        <f t="array" aca="1" ref="M5:M6" ca="1">RegCoeff(H4:I8,J4:J8,FALSE)</f>
        <v>#NAME?</v>
      </c>
      <c r="P5" t="s">
        <v>13</v>
      </c>
      <c r="Q5" t="e">
        <f ca="1">SQRT(Q6)</f>
        <v>#NAME?</v>
      </c>
      <c r="S5" t="s">
        <v>14</v>
      </c>
      <c r="T5" t="e">
        <f ca="1">Q9*LN(R14/Q9)+2*Q13</f>
        <v>#NAME?</v>
      </c>
    </row>
    <row r="6" spans="1:22" x14ac:dyDescent="0.35">
      <c r="A6" s="2">
        <v>12</v>
      </c>
      <c r="B6" s="2">
        <v>-3</v>
      </c>
      <c r="C6" s="2">
        <v>24</v>
      </c>
      <c r="E6" t="s">
        <v>41</v>
      </c>
      <c r="F6" s="16">
        <v>-1</v>
      </c>
      <c r="H6" s="2">
        <f t="shared" si="0"/>
        <v>2</v>
      </c>
      <c r="I6" s="2">
        <f t="shared" si="1"/>
        <v>7</v>
      </c>
      <c r="J6" s="2">
        <f t="shared" si="2"/>
        <v>-6</v>
      </c>
      <c r="L6" t="s">
        <v>15</v>
      </c>
      <c r="M6" s="12" t="e">
        <f ca="1"/>
        <v>#NAME?</v>
      </c>
      <c r="P6" t="s">
        <v>16</v>
      </c>
      <c r="Q6" t="e">
        <f ca="1">R13/R15</f>
        <v>#NAME?</v>
      </c>
      <c r="S6" t="s">
        <v>17</v>
      </c>
      <c r="T6" t="e">
        <f ca="1">T5+2*(Q13+1)*(Q13+2)/(Q9-Q13-2)</f>
        <v>#NAME?</v>
      </c>
    </row>
    <row r="7" spans="1:22" x14ac:dyDescent="0.35">
      <c r="A7" s="2">
        <v>15</v>
      </c>
      <c r="B7" s="2">
        <v>-8</v>
      </c>
      <c r="C7" s="2">
        <v>34</v>
      </c>
      <c r="E7" t="s">
        <v>42</v>
      </c>
      <c r="F7" s="18">
        <v>3</v>
      </c>
      <c r="H7" s="2">
        <f t="shared" si="0"/>
        <v>5</v>
      </c>
      <c r="I7" s="2">
        <f t="shared" si="1"/>
        <v>2</v>
      </c>
      <c r="J7" s="2">
        <f t="shared" si="2"/>
        <v>4</v>
      </c>
      <c r="M7" t="e">
        <f ca="1">SUMPRODUCT(F4:F6,M4:M6)</f>
        <v>#NAME?</v>
      </c>
      <c r="P7" t="s">
        <v>18</v>
      </c>
      <c r="Q7" t="e">
        <f ca="1">1-(1-Q6)*Q9/(Q9-Q13)</f>
        <v>#NAME?</v>
      </c>
      <c r="S7" s="8" t="s">
        <v>43</v>
      </c>
      <c r="T7" s="8" t="e">
        <f ca="1">Q9*LN(R14/Q9)+Q13*LN(Q9)</f>
        <v>#NAME?</v>
      </c>
    </row>
    <row r="8" spans="1:22" x14ac:dyDescent="0.35">
      <c r="A8" s="6">
        <v>25</v>
      </c>
      <c r="B8" s="6">
        <v>5</v>
      </c>
      <c r="C8" s="6">
        <v>36</v>
      </c>
      <c r="H8" s="6">
        <f t="shared" si="0"/>
        <v>15</v>
      </c>
      <c r="I8" s="6">
        <f t="shared" si="1"/>
        <v>15</v>
      </c>
      <c r="J8" s="6">
        <f t="shared" si="2"/>
        <v>6</v>
      </c>
      <c r="P8" t="s">
        <v>20</v>
      </c>
      <c r="Q8" t="e">
        <f ca="1">SQRT(S14)</f>
        <v>#NAME?</v>
      </c>
    </row>
    <row r="9" spans="1:22" x14ac:dyDescent="0.35">
      <c r="P9" s="8" t="s">
        <v>21</v>
      </c>
      <c r="Q9" s="8">
        <f>COUNT(J4:J8)</f>
        <v>5</v>
      </c>
    </row>
    <row r="10" spans="1:22" x14ac:dyDescent="0.35">
      <c r="M10" t="s">
        <v>44</v>
      </c>
    </row>
    <row r="11" spans="1:22" ht="15" thickBot="1" x14ac:dyDescent="0.4">
      <c r="P11" t="s">
        <v>23</v>
      </c>
      <c r="T11" s="2" t="s">
        <v>24</v>
      </c>
      <c r="U11" s="2">
        <v>0.05</v>
      </c>
    </row>
    <row r="12" spans="1:22" ht="15" thickTop="1" x14ac:dyDescent="0.35">
      <c r="L12" t="s">
        <v>22</v>
      </c>
      <c r="M12" s="19" cm="1">
        <f t="array" ref="M12">SUMSQ(C4:C8-(MMULT(A4:B8,M15:M16)+M14))</f>
        <v>53.865577907550986</v>
      </c>
      <c r="P12" s="13"/>
      <c r="Q12" s="13" t="s">
        <v>25</v>
      </c>
      <c r="R12" s="13" t="s">
        <v>26</v>
      </c>
      <c r="S12" s="13" t="s">
        <v>27</v>
      </c>
      <c r="T12" s="13" t="s">
        <v>28</v>
      </c>
      <c r="U12" s="13" t="s">
        <v>29</v>
      </c>
      <c r="V12" s="13" t="s">
        <v>30</v>
      </c>
    </row>
    <row r="13" spans="1:22" x14ac:dyDescent="0.35">
      <c r="P13" t="s">
        <v>31</v>
      </c>
      <c r="Q13">
        <f>COUNT(H4:I4)</f>
        <v>2</v>
      </c>
      <c r="R13" t="e">
        <f ca="1">SUMSQ(MMULT(H4:I8,Q18:Q19))</f>
        <v>#NAME?</v>
      </c>
      <c r="S13" t="e">
        <f ca="1">R13/Q13</f>
        <v>#NAME?</v>
      </c>
      <c r="T13" t="e">
        <f ca="1">S13/S14</f>
        <v>#NAME?</v>
      </c>
      <c r="U13" t="e">
        <f ca="1">_xlfn.F.DIST.RT(T13,Q13,Q14)</f>
        <v>#NAME?</v>
      </c>
      <c r="V13" s="2" t="e">
        <f ca="1">IF(U13&lt;U11,"yes","no")</f>
        <v>#NAME?</v>
      </c>
    </row>
    <row r="14" spans="1:22" x14ac:dyDescent="0.35">
      <c r="L14" t="s">
        <v>10</v>
      </c>
      <c r="M14" s="10">
        <v>13.580237398497857</v>
      </c>
      <c r="P14" t="s">
        <v>32</v>
      </c>
      <c r="Q14">
        <f>Q15-Q13</f>
        <v>3</v>
      </c>
      <c r="R14" t="e">
        <f ca="1">R15-R13</f>
        <v>#NAME?</v>
      </c>
      <c r="S14" t="e">
        <f ca="1">R14/Q14</f>
        <v>#NAME?</v>
      </c>
    </row>
    <row r="15" spans="1:22" x14ac:dyDescent="0.35">
      <c r="L15" t="s">
        <v>12</v>
      </c>
      <c r="M15" s="17">
        <v>0.87707799893834926</v>
      </c>
      <c r="P15" s="8" t="s">
        <v>33</v>
      </c>
      <c r="Q15" s="8">
        <f>Q9</f>
        <v>5</v>
      </c>
      <c r="R15" s="8">
        <f>SUMSQ(J4:J8)</f>
        <v>412</v>
      </c>
      <c r="S15" s="8"/>
      <c r="T15" s="8"/>
      <c r="U15" s="8"/>
      <c r="V15" s="8"/>
    </row>
    <row r="16" spans="1:22" ht="15" thickBot="1" x14ac:dyDescent="0.4">
      <c r="L16" t="s">
        <v>15</v>
      </c>
      <c r="M16" s="12">
        <v>-0.76489826121186555</v>
      </c>
    </row>
    <row r="17" spans="12:23" ht="15" thickTop="1" x14ac:dyDescent="0.35">
      <c r="M17">
        <f>SUMPRODUCT(F4:F6,M14:M16)</f>
        <v>3.0000000000000004</v>
      </c>
      <c r="P17" s="13"/>
      <c r="Q17" s="13" t="s">
        <v>9</v>
      </c>
      <c r="R17" s="13" t="s">
        <v>34</v>
      </c>
      <c r="S17" s="13" t="s">
        <v>35</v>
      </c>
      <c r="T17" s="13" t="s">
        <v>29</v>
      </c>
      <c r="U17" s="13" t="s">
        <v>7</v>
      </c>
      <c r="V17" s="13" t="s">
        <v>8</v>
      </c>
      <c r="W17" s="13" t="s">
        <v>36</v>
      </c>
    </row>
    <row r="18" spans="12:23" x14ac:dyDescent="0.35">
      <c r="P18" t="str">
        <f t="array" ref="P18:P19">TRANSPOSE(H3:I3)</f>
        <v>x1</v>
      </c>
      <c r="Q18" t="e">
        <f t="array" aca="1" ref="Q18:R19" ca="1">RegCoeff(H4:I8,J4:J8,FALSE)</f>
        <v>#NAME?</v>
      </c>
      <c r="R18" t="e">
        <f ca="1"/>
        <v>#NAME?</v>
      </c>
      <c r="S18" t="e">
        <f ca="1">Q18/R18</f>
        <v>#NAME?</v>
      </c>
      <c r="T18" t="e">
        <f ca="1">_xlfn.T.DIST.2T(ABS(S18),$Q$14)</f>
        <v>#NAME?</v>
      </c>
      <c r="U18" t="e">
        <f ca="1">Q18-_xlfn.T.INV.2T(U$11,$Q$14)*R18</f>
        <v>#NAME?</v>
      </c>
      <c r="V18" t="e">
        <f ca="1">Q18+_xlfn.T.INV.2T(U$11,$Q$14)*R18</f>
        <v>#NAME?</v>
      </c>
      <c r="W18" t="e">
        <f ca="1">VIF(H4:I8,1)</f>
        <v>#NAME?</v>
      </c>
    </row>
    <row r="19" spans="12:23" x14ac:dyDescent="0.35">
      <c r="M19" t="s">
        <v>45</v>
      </c>
      <c r="P19" s="8" t="str">
        <v>x2</v>
      </c>
      <c r="Q19" s="8" t="e">
        <f ca="1"/>
        <v>#NAME?</v>
      </c>
      <c r="R19" s="8" t="e">
        <f ca="1"/>
        <v>#NAME?</v>
      </c>
      <c r="S19" s="8" t="e">
        <f ca="1">Q19/R19</f>
        <v>#NAME?</v>
      </c>
      <c r="T19" s="8" t="e">
        <f ca="1">_xlfn.T.DIST.2T(ABS(S19),$Q$14)</f>
        <v>#NAME?</v>
      </c>
      <c r="U19" s="8" t="e">
        <f ca="1">Q19-_xlfn.T.INV.2T(U$11,$Q$14)*R19</f>
        <v>#NAME?</v>
      </c>
      <c r="V19" s="8" t="e">
        <f ca="1">Q19+_xlfn.T.INV.2T(U$11,$Q$14)*R19</f>
        <v>#NAME?</v>
      </c>
      <c r="W19" s="8" t="e">
        <f ca="1">VIF(H4:I8,2)</f>
        <v>#NAME?</v>
      </c>
    </row>
    <row r="21" spans="12:23" x14ac:dyDescent="0.35">
      <c r="L21" t="s">
        <v>10</v>
      </c>
      <c r="M21" s="10" t="e" cm="1">
        <f t="array" aca="1" ref="M21" ca="1">CRegCoeff(A4:B8,C4:C8,F4:F7)</f>
        <v>#NAME?</v>
      </c>
    </row>
    <row r="22" spans="12:23" x14ac:dyDescent="0.35">
      <c r="L22" t="s">
        <v>12</v>
      </c>
      <c r="M22" s="17"/>
    </row>
    <row r="23" spans="12:23" x14ac:dyDescent="0.35">
      <c r="L23" t="s">
        <v>15</v>
      </c>
      <c r="M23" s="12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652FD-ACF9-4B29-B9D8-2869249CA6C3}">
  <sheetPr codeName="Sheet2"/>
  <dimension ref="A1:X23"/>
  <sheetViews>
    <sheetView workbookViewId="0"/>
  </sheetViews>
  <sheetFormatPr defaultRowHeight="14.5" x14ac:dyDescent="0.35"/>
  <cols>
    <col min="1" max="3" width="6.54296875" customWidth="1"/>
    <col min="4" max="4" width="4.36328125" customWidth="1"/>
    <col min="5" max="5" width="4.1796875" customWidth="1"/>
    <col min="6" max="6" width="4.81640625" customWidth="1"/>
    <col min="7" max="7" width="4.1796875" customWidth="1"/>
    <col min="8" max="10" width="6.54296875" customWidth="1"/>
    <col min="11" max="11" width="4.7265625" customWidth="1"/>
    <col min="12" max="12" width="5" customWidth="1"/>
    <col min="14" max="14" width="3.90625" customWidth="1"/>
    <col min="18" max="18" width="16" customWidth="1"/>
  </cols>
  <sheetData>
    <row r="1" spans="1:24" x14ac:dyDescent="0.35">
      <c r="A1" s="1" t="s">
        <v>50</v>
      </c>
    </row>
    <row r="3" spans="1:24" x14ac:dyDescent="0.35">
      <c r="A3" s="3" t="s">
        <v>2</v>
      </c>
      <c r="B3" s="3" t="s">
        <v>3</v>
      </c>
      <c r="C3" s="3" t="s">
        <v>4</v>
      </c>
      <c r="H3" s="3" t="s">
        <v>2</v>
      </c>
      <c r="I3" s="3" t="s">
        <v>3</v>
      </c>
      <c r="J3" s="3" t="s">
        <v>4</v>
      </c>
    </row>
    <row r="4" spans="1:24" x14ac:dyDescent="0.35">
      <c r="A4" s="2">
        <v>23</v>
      </c>
      <c r="B4" s="2">
        <v>-2</v>
      </c>
      <c r="C4" s="2">
        <v>30</v>
      </c>
      <c r="E4" s="14" t="s">
        <v>39</v>
      </c>
      <c r="F4" s="15">
        <v>0</v>
      </c>
      <c r="H4" s="2">
        <f>$F$5*A4/$F$5</f>
        <v>23</v>
      </c>
      <c r="I4" s="2">
        <f>B4+H4</f>
        <v>21</v>
      </c>
      <c r="J4" s="2">
        <f>C4-$F$7/$F$5</f>
        <v>30</v>
      </c>
      <c r="L4" t="s">
        <v>10</v>
      </c>
      <c r="M4" s="10" t="e">
        <f ca="1">O4</f>
        <v>#NAME?</v>
      </c>
      <c r="O4" s="22" t="e" cm="1">
        <f t="array" aca="1" ref="O4" ca="1">RegCoeff(I4:I8,J4:J8)</f>
        <v>#NAME?</v>
      </c>
      <c r="P4" s="23"/>
      <c r="R4" t="s">
        <v>1</v>
      </c>
    </row>
    <row r="5" spans="1:24" x14ac:dyDescent="0.35">
      <c r="A5" s="2">
        <v>4</v>
      </c>
      <c r="B5" s="2">
        <v>6</v>
      </c>
      <c r="C5" s="2">
        <v>12</v>
      </c>
      <c r="E5" t="s">
        <v>40</v>
      </c>
      <c r="F5" s="16">
        <v>1</v>
      </c>
      <c r="H5" s="2">
        <f t="shared" ref="H5:H8" si="0">$F$5*A5/$F$5</f>
        <v>4</v>
      </c>
      <c r="I5" s="2">
        <f t="shared" ref="I5:I8" si="1">B5+H5</f>
        <v>10</v>
      </c>
      <c r="J5" s="2">
        <f>C5-$F$7/$F$5</f>
        <v>12</v>
      </c>
      <c r="L5" t="s">
        <v>12</v>
      </c>
      <c r="M5" s="17">
        <f>F7/F5-SUMPRODUCT(F6:F6,M6:M6:M6)/F5</f>
        <v>0</v>
      </c>
      <c r="O5" s="24"/>
      <c r="P5" s="25"/>
    </row>
    <row r="6" spans="1:24" ht="15" thickBot="1" x14ac:dyDescent="0.4">
      <c r="A6" s="2">
        <v>12</v>
      </c>
      <c r="B6" s="2">
        <v>-3</v>
      </c>
      <c r="C6" s="2">
        <v>24</v>
      </c>
      <c r="E6" t="s">
        <v>41</v>
      </c>
      <c r="F6" s="16">
        <v>-1</v>
      </c>
      <c r="H6" s="2">
        <f t="shared" si="0"/>
        <v>12</v>
      </c>
      <c r="I6" s="2">
        <f t="shared" si="1"/>
        <v>9</v>
      </c>
      <c r="J6" s="2">
        <f>C6-$F$7/$F$5</f>
        <v>24</v>
      </c>
      <c r="L6" t="s">
        <v>15</v>
      </c>
      <c r="M6" s="12">
        <f>O5</f>
        <v>0</v>
      </c>
      <c r="R6" s="5" t="s">
        <v>11</v>
      </c>
      <c r="S6" s="5"/>
      <c r="U6" s="5"/>
      <c r="V6" s="5"/>
    </row>
    <row r="7" spans="1:24" ht="15" thickTop="1" x14ac:dyDescent="0.35">
      <c r="A7" s="2">
        <v>15</v>
      </c>
      <c r="B7" s="2">
        <v>-8</v>
      </c>
      <c r="C7" s="2">
        <v>34</v>
      </c>
      <c r="E7" t="s">
        <v>42</v>
      </c>
      <c r="F7" s="18">
        <v>0</v>
      </c>
      <c r="H7" s="2">
        <f t="shared" si="0"/>
        <v>15</v>
      </c>
      <c r="I7" s="2">
        <f t="shared" si="1"/>
        <v>7</v>
      </c>
      <c r="J7" s="2">
        <f>C7-$F$7/$F$5</f>
        <v>34</v>
      </c>
      <c r="M7" t="e">
        <f ca="1">SUMPRODUCT(F4:F6,M4:M6)</f>
        <v>#NAME?</v>
      </c>
      <c r="R7" t="s">
        <v>13</v>
      </c>
      <c r="S7" t="e">
        <f ca="1">SQRT(S8)</f>
        <v>#NAME?</v>
      </c>
      <c r="U7" t="s">
        <v>14</v>
      </c>
      <c r="V7" t="e">
        <f ca="1">S11*LN(T16/S11)+2*(S15+1)</f>
        <v>#NAME?</v>
      </c>
    </row>
    <row r="8" spans="1:24" x14ac:dyDescent="0.35">
      <c r="A8" s="6">
        <v>25</v>
      </c>
      <c r="B8" s="6">
        <v>5</v>
      </c>
      <c r="C8" s="6">
        <v>36</v>
      </c>
      <c r="H8" s="6">
        <f t="shared" si="0"/>
        <v>25</v>
      </c>
      <c r="I8" s="6">
        <f t="shared" si="1"/>
        <v>30</v>
      </c>
      <c r="J8" s="6">
        <f>C8-$F$7/$F$5</f>
        <v>36</v>
      </c>
      <c r="R8" t="s">
        <v>16</v>
      </c>
      <c r="S8" t="e">
        <f ca="1">T15/T17</f>
        <v>#NAME?</v>
      </c>
      <c r="U8" t="s">
        <v>17</v>
      </c>
      <c r="V8" t="e">
        <f ca="1">V7+2*(S15+2)*(S15+3)/(S11-S15-3)</f>
        <v>#NAME?</v>
      </c>
    </row>
    <row r="9" spans="1:24" x14ac:dyDescent="0.35">
      <c r="R9" t="s">
        <v>18</v>
      </c>
      <c r="S9" t="e">
        <f ca="1">1-(1-S8)*(S11-1)/(S11-S15-1)</f>
        <v>#NAME?</v>
      </c>
      <c r="U9" s="8" t="s">
        <v>19</v>
      </c>
      <c r="V9" s="8" t="e">
        <f ca="1">S11*LN(T16/S11)+(S15+1)*LN(S11)</f>
        <v>#NAME?</v>
      </c>
    </row>
    <row r="10" spans="1:24" x14ac:dyDescent="0.35">
      <c r="M10" t="s">
        <v>44</v>
      </c>
      <c r="R10" t="s">
        <v>20</v>
      </c>
      <c r="S10" t="e">
        <f ca="1">SQRT(U16)</f>
        <v>#NAME?</v>
      </c>
    </row>
    <row r="11" spans="1:24" x14ac:dyDescent="0.35">
      <c r="R11" s="8" t="s">
        <v>21</v>
      </c>
      <c r="S11" s="8">
        <f>COUNT(J4:J8)</f>
        <v>5</v>
      </c>
    </row>
    <row r="12" spans="1:24" x14ac:dyDescent="0.35">
      <c r="L12" t="s">
        <v>22</v>
      </c>
      <c r="M12" s="19" cm="1">
        <f t="array" ref="M12">SUMSQ(C4:C8-(MMULT(A4:B8,M15:M16)+M14))</f>
        <v>279.47663551409676</v>
      </c>
    </row>
    <row r="13" spans="1:24" ht="15" thickBot="1" x14ac:dyDescent="0.4">
      <c r="R13" t="s">
        <v>23</v>
      </c>
      <c r="V13" s="2" t="s">
        <v>24</v>
      </c>
      <c r="W13" s="2">
        <v>0.05</v>
      </c>
    </row>
    <row r="14" spans="1:24" ht="15" thickTop="1" x14ac:dyDescent="0.35">
      <c r="L14" t="s">
        <v>10</v>
      </c>
      <c r="M14" s="10">
        <v>19.619945681107293</v>
      </c>
      <c r="R14" s="13"/>
      <c r="S14" s="13" t="s">
        <v>25</v>
      </c>
      <c r="T14" s="13" t="s">
        <v>26</v>
      </c>
      <c r="U14" s="13" t="s">
        <v>27</v>
      </c>
      <c r="V14" s="13" t="s">
        <v>28</v>
      </c>
      <c r="W14" s="13" t="s">
        <v>29</v>
      </c>
      <c r="X14" s="13" t="s">
        <v>30</v>
      </c>
    </row>
    <row r="15" spans="1:24" x14ac:dyDescent="0.35">
      <c r="L15" t="s">
        <v>12</v>
      </c>
      <c r="M15" s="17">
        <v>0.49221144572360898</v>
      </c>
      <c r="R15" t="s">
        <v>31</v>
      </c>
      <c r="S15">
        <f>COUNT(I4)</f>
        <v>1</v>
      </c>
      <c r="T15" t="e">
        <f ca="1">DEVSQ(MMULT(DEsign(I4:I8),S20:S21))</f>
        <v>#NAME?</v>
      </c>
      <c r="U15" t="e">
        <f ca="1">T15/S15</f>
        <v>#NAME?</v>
      </c>
      <c r="V15" t="e">
        <f ca="1">U15/U16</f>
        <v>#NAME?</v>
      </c>
      <c r="W15" t="e">
        <f ca="1">_xlfn.F.DIST.RT(V15,S15,S16)</f>
        <v>#NAME?</v>
      </c>
      <c r="X15" s="2" t="e">
        <f ca="1">IF(W15&lt;W13,"yes","no")</f>
        <v>#NAME?</v>
      </c>
    </row>
    <row r="16" spans="1:24" x14ac:dyDescent="0.35">
      <c r="L16" t="s">
        <v>15</v>
      </c>
      <c r="M16" s="12">
        <v>0.49221144572360875</v>
      </c>
      <c r="R16" t="s">
        <v>32</v>
      </c>
      <c r="S16">
        <f>S17-S15</f>
        <v>3</v>
      </c>
      <c r="T16" t="e">
        <f ca="1">T17-T15</f>
        <v>#NAME?</v>
      </c>
      <c r="U16" t="e">
        <f ca="1">T16/S16</f>
        <v>#NAME?</v>
      </c>
    </row>
    <row r="17" spans="12:24" x14ac:dyDescent="0.35">
      <c r="M17">
        <f>SUMPRODUCT(F4:F6,M14:M16)</f>
        <v>2.2204460492503131E-16</v>
      </c>
      <c r="R17" s="8" t="s">
        <v>33</v>
      </c>
      <c r="S17" s="8">
        <f>S11-1</f>
        <v>4</v>
      </c>
      <c r="T17" s="8">
        <f>DEVSQ(J4:J8)</f>
        <v>372.8</v>
      </c>
      <c r="U17" s="8"/>
      <c r="V17" s="8"/>
      <c r="W17" s="8"/>
      <c r="X17" s="8"/>
    </row>
    <row r="18" spans="12:24" ht="15" thickBot="1" x14ac:dyDescent="0.4"/>
    <row r="19" spans="12:24" ht="15" thickTop="1" x14ac:dyDescent="0.35">
      <c r="M19" t="s">
        <v>45</v>
      </c>
      <c r="R19" s="13"/>
      <c r="S19" s="13" t="s">
        <v>9</v>
      </c>
      <c r="T19" s="13" t="s">
        <v>34</v>
      </c>
      <c r="U19" s="13" t="s">
        <v>35</v>
      </c>
      <c r="V19" s="13" t="s">
        <v>29</v>
      </c>
      <c r="W19" s="13" t="s">
        <v>7</v>
      </c>
      <c r="X19" s="13" t="s">
        <v>8</v>
      </c>
    </row>
    <row r="20" spans="12:24" x14ac:dyDescent="0.35">
      <c r="R20" t="s">
        <v>37</v>
      </c>
      <c r="S20" t="e">
        <f t="array" aca="1" ref="S20:T21" ca="1">RegCoeff(I4:I8,J4:J8)</f>
        <v>#NAME?</v>
      </c>
      <c r="T20" t="e">
        <f ca="1"/>
        <v>#NAME?</v>
      </c>
      <c r="U20" t="e">
        <f ca="1">S20/T20</f>
        <v>#NAME?</v>
      </c>
      <c r="V20" t="e">
        <f ca="1">_xlfn.T.DIST.2T(ABS(U20),$S$16)</f>
        <v>#NAME?</v>
      </c>
      <c r="W20" t="e">
        <f ca="1">S20-_xlfn.T.INV.2T(W$13,$S$16)*T20</f>
        <v>#NAME?</v>
      </c>
      <c r="X20" t="e">
        <f ca="1">S20+_xlfn.T.INV.2T(W$13,$S$16)*T20</f>
        <v>#NAME?</v>
      </c>
    </row>
    <row r="21" spans="12:24" x14ac:dyDescent="0.35">
      <c r="L21" t="s">
        <v>10</v>
      </c>
      <c r="M21" s="10" t="e" cm="1">
        <f t="array" aca="1" ref="M21" ca="1">CRegCoeff(A4:B8,C4:C8,F4:F7)</f>
        <v>#NAME?</v>
      </c>
      <c r="R21" s="8" t="str">
        <f t="array" ref="R21">TRANSPOSE(I3)</f>
        <v>x2</v>
      </c>
      <c r="S21" s="8" t="e">
        <f ca="1"/>
        <v>#NAME?</v>
      </c>
      <c r="T21" s="8" t="e">
        <f ca="1"/>
        <v>#NAME?</v>
      </c>
      <c r="U21" s="8" t="e">
        <f ca="1">S21/T21</f>
        <v>#NAME?</v>
      </c>
      <c r="V21" s="8" t="e">
        <f ca="1">_xlfn.T.DIST.2T(ABS(U21),$S$16)</f>
        <v>#NAME?</v>
      </c>
      <c r="W21" s="8" t="e">
        <f ca="1">S21-_xlfn.T.INV.2T(W$13,$S$16)*T21</f>
        <v>#NAME?</v>
      </c>
      <c r="X21" s="8" t="e">
        <f ca="1">S21+_xlfn.T.INV.2T(W$13,$S$16)*T21</f>
        <v>#NAME?</v>
      </c>
    </row>
    <row r="22" spans="12:24" x14ac:dyDescent="0.35">
      <c r="L22" t="s">
        <v>12</v>
      </c>
      <c r="M22" s="17"/>
    </row>
    <row r="23" spans="12:24" x14ac:dyDescent="0.35">
      <c r="L23" t="s">
        <v>15</v>
      </c>
      <c r="M23" s="12"/>
    </row>
  </sheetData>
  <pageMargins left="0.7" right="0.7" top="0.75" bottom="0.75" header="0.3" footer="0.3"/>
  <pageSetup paperSize="9" orientation="portrait" verticalDpi="0" r:id="rId1"/>
  <ignoredErrors>
    <ignoredError sqref="M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Bounded</vt:lpstr>
      <vt:lpstr>Combination 1</vt:lpstr>
      <vt:lpstr>Combination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2022-11-16T09:22:14Z</dcterms:created>
  <dcterms:modified xsi:type="dcterms:W3CDTF">2022-11-16T15:28:21Z</dcterms:modified>
</cp:coreProperties>
</file>