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A2E39818-29D2-42CC-AF09-62800ED86E0A}" xr6:coauthVersionLast="47" xr6:coauthVersionMax="47" xr10:uidLastSave="{00000000-0000-0000-0000-000000000000}"/>
  <bookViews>
    <workbookView xWindow="-110" yWindow="-110" windowWidth="19420" windowHeight="10300" xr2:uid="{55D55B8A-DFEB-4438-BAB0-C089B79708FF}"/>
  </bookViews>
  <sheets>
    <sheet name="Title" sheetId="5" r:id="rId1"/>
    <sheet name="Example" sheetId="3" r:id="rId2"/>
    <sheet name="Critical Valu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1" i="3" l="1" a="1"/>
  <c r="AI21" i="3" s="1"/>
  <c r="AG21" i="3" a="1"/>
  <c r="AG21" i="3" s="1"/>
  <c r="AI20" i="3" a="1"/>
  <c r="AI20" i="3" s="1"/>
  <c r="AG20" i="3" a="1"/>
  <c r="AG20" i="3" s="1"/>
  <c r="AI18" i="3" a="1"/>
  <c r="AI18" i="3" s="1"/>
  <c r="AG18" i="3" a="1"/>
  <c r="AG18" i="3" s="1"/>
  <c r="R18" i="3" a="1"/>
  <c r="R18" i="3" s="1"/>
  <c r="P18" i="3" a="1"/>
  <c r="P18" i="3" s="1"/>
  <c r="C18" i="3" a="1"/>
  <c r="C18" i="3" s="1"/>
  <c r="AI17" i="3" a="1"/>
  <c r="AI17" i="3" s="1"/>
  <c r="AG17" i="3" a="1"/>
  <c r="AG17" i="3" s="1"/>
  <c r="R17" i="3" a="1"/>
  <c r="R17" i="3" s="1"/>
  <c r="P17" i="3" a="1"/>
  <c r="P17" i="3" s="1"/>
  <c r="C17" i="3" a="1"/>
  <c r="C17" i="3" s="1"/>
  <c r="AI16" i="3" a="1"/>
  <c r="AI16" i="3" s="1"/>
  <c r="AG16" i="3" a="1"/>
  <c r="AG16" i="3" s="1"/>
  <c r="AC16" i="3" a="1"/>
  <c r="AC16" i="3" s="1"/>
  <c r="V16" i="3" a="1"/>
  <c r="V16" i="3" s="1"/>
  <c r="R16" i="3" a="1"/>
  <c r="R16" i="3" s="1"/>
  <c r="P16" i="3" a="1"/>
  <c r="P16" i="3" s="1"/>
  <c r="E15" i="3" a="1"/>
  <c r="E15" i="3" s="1"/>
  <c r="E14" i="3" a="1"/>
  <c r="E14" i="3" s="1"/>
  <c r="AM8" i="3" a="1"/>
  <c r="AM8" i="3" s="1"/>
  <c r="AM7" i="3" a="1"/>
  <c r="AM7" i="3" s="1"/>
  <c r="AM6" i="3" a="1"/>
  <c r="AM6" i="3" s="1"/>
  <c r="AM5" i="3" a="1"/>
  <c r="AM5" i="3" s="1"/>
  <c r="AM4" i="3" a="1"/>
  <c r="AM4" i="3" s="1"/>
  <c r="AM3" i="3" a="1"/>
  <c r="AM3" i="3" s="1"/>
  <c r="C20" i="3" l="1"/>
  <c r="C14" i="3" l="1"/>
  <c r="C15" i="3"/>
  <c r="AA1" i="3"/>
  <c r="AB1" i="3"/>
  <c r="AC1" i="3"/>
  <c r="Z1" i="3"/>
  <c r="Y3" i="3"/>
  <c r="Y4" i="3" s="1"/>
  <c r="Y5" i="3" s="1"/>
  <c r="Y6" i="3" s="1"/>
  <c r="Y7" i="3" s="1"/>
  <c r="Y8" i="3" s="1"/>
  <c r="Y9" i="3" s="1"/>
  <c r="Y10" i="3" s="1"/>
  <c r="U2" i="3" l="1"/>
  <c r="R3" i="3"/>
  <c r="R4" i="3" s="1"/>
  <c r="R5" i="3" s="1"/>
  <c r="R6" i="3" s="1"/>
  <c r="R7" i="3" s="1"/>
  <c r="R8" i="3" s="1"/>
  <c r="R9" i="3" s="1"/>
  <c r="R10" i="3" s="1"/>
  <c r="U10" i="3" s="1"/>
  <c r="AB10" i="3" s="1"/>
  <c r="N3" i="3"/>
  <c r="I3" i="3"/>
  <c r="K3" i="3"/>
  <c r="L3" i="3"/>
  <c r="H4" i="3"/>
  <c r="I4" i="3"/>
  <c r="J4" i="3"/>
  <c r="K4" i="3"/>
  <c r="L4" i="3"/>
  <c r="H5" i="3"/>
  <c r="I5" i="3"/>
  <c r="J5" i="3"/>
  <c r="K5" i="3"/>
  <c r="L5" i="3"/>
  <c r="H6" i="3"/>
  <c r="I6" i="3"/>
  <c r="J6" i="3"/>
  <c r="K6" i="3"/>
  <c r="L6" i="3"/>
  <c r="H7" i="3"/>
  <c r="I7" i="3"/>
  <c r="J7" i="3"/>
  <c r="K7" i="3"/>
  <c r="L7" i="3"/>
  <c r="H8" i="3"/>
  <c r="I8" i="3"/>
  <c r="J8" i="3"/>
  <c r="K8" i="3"/>
  <c r="L8" i="3"/>
  <c r="H9" i="3"/>
  <c r="I9" i="3"/>
  <c r="J9" i="3"/>
  <c r="K9" i="3"/>
  <c r="L9" i="3"/>
  <c r="H10" i="3"/>
  <c r="I10" i="3"/>
  <c r="J10" i="3"/>
  <c r="K10" i="3"/>
  <c r="L10" i="3"/>
  <c r="H11" i="3"/>
  <c r="J11" i="3"/>
  <c r="K11" i="3"/>
  <c r="L11" i="3"/>
  <c r="I2" i="3"/>
  <c r="J2" i="3"/>
  <c r="K2" i="3"/>
  <c r="L2" i="3"/>
  <c r="H2" i="3"/>
  <c r="L3" i="2"/>
  <c r="C3" i="2"/>
  <c r="D2" i="2"/>
  <c r="D3" i="2" s="1"/>
  <c r="U5" i="3" l="1"/>
  <c r="V2" i="3"/>
  <c r="AC2" i="3" s="1"/>
  <c r="AB2" i="3"/>
  <c r="U9" i="3"/>
  <c r="U6" i="3"/>
  <c r="U7" i="3"/>
  <c r="U4" i="3"/>
  <c r="U3" i="3"/>
  <c r="U8" i="3"/>
  <c r="O2" i="3"/>
  <c r="O3" i="3"/>
  <c r="N4" i="3"/>
  <c r="E2" i="2"/>
  <c r="AB4" i="3" l="1"/>
  <c r="AB7" i="3"/>
  <c r="V3" i="3"/>
  <c r="AB3" i="3"/>
  <c r="AB5" i="3"/>
  <c r="AB6" i="3"/>
  <c r="AB9" i="3"/>
  <c r="AB8" i="3"/>
  <c r="N5" i="3"/>
  <c r="O4" i="3"/>
  <c r="F2" i="2"/>
  <c r="E3" i="2"/>
  <c r="V4" i="3" l="1"/>
  <c r="AC3" i="3"/>
  <c r="N6" i="3"/>
  <c r="O5" i="3"/>
  <c r="G2" i="2"/>
  <c r="F3" i="2"/>
  <c r="V5" i="3" l="1"/>
  <c r="AC4" i="3"/>
  <c r="N7" i="3"/>
  <c r="O6" i="3"/>
  <c r="H2" i="2"/>
  <c r="G3" i="2"/>
  <c r="V6" i="3" l="1"/>
  <c r="AC5" i="3"/>
  <c r="N8" i="3"/>
  <c r="O7" i="3"/>
  <c r="I2" i="2"/>
  <c r="H3" i="2"/>
  <c r="V7" i="3" l="1"/>
  <c r="AC6" i="3"/>
  <c r="N9" i="3"/>
  <c r="O8" i="3"/>
  <c r="J2" i="2"/>
  <c r="I3" i="2"/>
  <c r="V8" i="3" l="1"/>
  <c r="AC7" i="3"/>
  <c r="N10" i="3"/>
  <c r="O10" i="3" s="1"/>
  <c r="O9" i="3"/>
  <c r="K2" i="2"/>
  <c r="K3" i="2" s="1"/>
  <c r="J3" i="2"/>
  <c r="V9" i="3" l="1"/>
  <c r="AC8" i="3"/>
  <c r="O11" i="3"/>
  <c r="AD12" i="3" s="1"/>
  <c r="AC9" i="3" l="1"/>
  <c r="V10" i="3"/>
  <c r="AC10" i="3" s="1"/>
  <c r="S10" i="3"/>
  <c r="Z10" i="3" s="1"/>
  <c r="P4" i="3"/>
  <c r="P6" i="3"/>
  <c r="P9" i="3"/>
  <c r="P3" i="3"/>
  <c r="P7" i="3"/>
  <c r="P8" i="3"/>
  <c r="P2" i="3"/>
  <c r="P13" i="3" s="1"/>
  <c r="S9" i="3"/>
  <c r="Z9" i="3" s="1"/>
  <c r="P5" i="3"/>
  <c r="P10" i="3"/>
  <c r="S3" i="3"/>
  <c r="Z3" i="3" s="1"/>
  <c r="S2" i="3"/>
  <c r="Z2" i="3" s="1"/>
  <c r="S4" i="3"/>
  <c r="Z4" i="3" s="1"/>
  <c r="S5" i="3"/>
  <c r="Z5" i="3" s="1"/>
  <c r="S6" i="3"/>
  <c r="Z6" i="3" s="1"/>
  <c r="S7" i="3"/>
  <c r="Z7" i="3" s="1"/>
  <c r="S8" i="3"/>
  <c r="Z8" i="3" s="1"/>
  <c r="T2" i="3" l="1"/>
  <c r="T3" i="3" l="1"/>
  <c r="AA2" i="3"/>
  <c r="AD2" i="3" s="1"/>
  <c r="W2" i="3"/>
  <c r="T4" i="3" l="1"/>
  <c r="AA3" i="3"/>
  <c r="AD3" i="3" s="1"/>
  <c r="W3" i="3"/>
  <c r="T5" i="3" l="1"/>
  <c r="AA4" i="3"/>
  <c r="AD4" i="3" s="1"/>
  <c r="W4" i="3"/>
  <c r="T6" i="3" l="1"/>
  <c r="AA5" i="3"/>
  <c r="AD5" i="3" s="1"/>
  <c r="W5" i="3"/>
  <c r="T7" i="3" l="1"/>
  <c r="AA6" i="3"/>
  <c r="AD6" i="3" s="1"/>
  <c r="W6" i="3"/>
  <c r="T8" i="3" l="1"/>
  <c r="AA7" i="3"/>
  <c r="AD7" i="3" s="1"/>
  <c r="W7" i="3"/>
  <c r="T9" i="3" l="1"/>
  <c r="AA8" i="3"/>
  <c r="AD8" i="3" s="1"/>
  <c r="W8" i="3"/>
  <c r="T10" i="3" l="1"/>
  <c r="AA10" i="3" s="1"/>
  <c r="AD10" i="3" s="1"/>
  <c r="AA9" i="3"/>
  <c r="AD9" i="3" s="1"/>
  <c r="W9" i="3"/>
  <c r="W11" i="3" s="1"/>
  <c r="AD11" i="3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<sst xmlns="http://schemas.openxmlformats.org/spreadsheetml/2006/main" count="45" uniqueCount="38">
  <si>
    <t>d</t>
  </si>
  <si>
    <t>p</t>
  </si>
  <si>
    <t>α</t>
  </si>
  <si>
    <t>crit</t>
  </si>
  <si>
    <t>obs</t>
  </si>
  <si>
    <t>exp</t>
  </si>
  <si>
    <t>P</t>
  </si>
  <si>
    <t>q</t>
  </si>
  <si>
    <t>Q</t>
  </si>
  <si>
    <t>AD</t>
  </si>
  <si>
    <t>diff</t>
  </si>
  <si>
    <t>D</t>
  </si>
  <si>
    <t>D-crit</t>
  </si>
  <si>
    <t>AD-crit</t>
  </si>
  <si>
    <t>C14</t>
  </si>
  <si>
    <t>E14</t>
  </si>
  <si>
    <t>cell</t>
  </si>
  <si>
    <t>name</t>
  </si>
  <si>
    <t>formula</t>
  </si>
  <si>
    <t>S4</t>
  </si>
  <si>
    <t>T4</t>
  </si>
  <si>
    <t>U4</t>
  </si>
  <si>
    <t>V4</t>
  </si>
  <si>
    <t>W4</t>
  </si>
  <si>
    <t>W11</t>
  </si>
  <si>
    <t>W12</t>
  </si>
  <si>
    <t>p4</t>
  </si>
  <si>
    <t>P4</t>
  </si>
  <si>
    <t>q4</t>
  </si>
  <si>
    <t>Q4</t>
  </si>
  <si>
    <t>AD4</t>
  </si>
  <si>
    <t>table value for alpha = .05</t>
  </si>
  <si>
    <t>=ADTEST(RESHAPES(B2:F11),13,TRUE)</t>
  </si>
  <si>
    <t>=KS_BTEST(RESHAPES(B2:F11),TRUE)</t>
  </si>
  <si>
    <t>Real Statistics Using Excel</t>
  </si>
  <si>
    <t>Updated</t>
  </si>
  <si>
    <t>Copyright © 2013 - 2022 Charles Zaiontz</t>
  </si>
  <si>
    <t>Goodness-of-fit for Benford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</si>
</sst>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right"/>
    </xf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right"/>
    </xf>
    <xf numFmtId="11" fontId="0" fillId="0" borderId="0" xfId="0" applyNumberFormat="1"/>
    <xf numFmtId="0" fontId="2" fillId="0" borderId="8" xfId="0" applyFont="1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4E2A1-3B8F-435B-A7E5-92AAB23951F6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34</v>
      </c>
    </row>
    <row r="2" spans="1:2" x14ac:dyDescent="0.35">
      <c r="A2" t="s">
        <v>37</v>
      </c>
    </row>
    <row r="4" spans="1:2" x14ac:dyDescent="0.35">
      <c r="A4" t="s">
        <v>35</v>
      </c>
      <c r="B4" s="25">
        <v>44852</v>
      </c>
    </row>
    <row r="6" spans="1:2" x14ac:dyDescent="0.35">
      <c r="A6" s="26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86211-3C75-41D1-8932-F17D01111237}">
  <sheetPr codeName="Sheet3"/>
  <dimension ref="B1:AM21"/>
  <sheetViews>
    <sheetView workbookViewId="0"/>
  </sheetViews>
  <sheetFormatPr defaultRowHeight="14.5" x14ac:dyDescent="0.35"/>
  <cols>
    <col min="1" max="1" width="3.1796875" customWidth="1"/>
    <col min="7" max="7" width="4.453125" customWidth="1"/>
    <col min="8" max="12" width="4.1796875" customWidth="1"/>
    <col min="13" max="13" width="4.26953125" customWidth="1"/>
    <col min="14" max="14" width="3.81640625" customWidth="1"/>
    <col min="15" max="15" width="5.08984375" style="17" customWidth="1"/>
    <col min="17" max="17" width="3.54296875" customWidth="1"/>
    <col min="18" max="18" width="4.26953125" customWidth="1"/>
    <col min="19" max="20" width="6.26953125" customWidth="1"/>
    <col min="24" max="24" width="13.7265625" customWidth="1"/>
    <col min="25" max="25" width="4.36328125" customWidth="1"/>
    <col min="26" max="26" width="6.26953125" customWidth="1"/>
    <col min="27" max="27" width="0.6328125" customWidth="1"/>
    <col min="31" max="31" width="14.08984375" customWidth="1"/>
    <col min="32" max="32" width="24.90625" customWidth="1"/>
    <col min="34" max="34" width="2.81640625" customWidth="1"/>
    <col min="35" max="35" width="32.6328125" customWidth="1"/>
    <col min="39" max="39" width="28.1796875" bestFit="1" customWidth="1"/>
  </cols>
  <sheetData>
    <row r="1" spans="2:39" x14ac:dyDescent="0.35">
      <c r="O1" s="16" t="s">
        <v>4</v>
      </c>
      <c r="P1" s="16" t="s">
        <v>5</v>
      </c>
      <c r="S1" s="14" t="s">
        <v>7</v>
      </c>
      <c r="T1" s="14" t="s">
        <v>8</v>
      </c>
      <c r="U1" s="14" t="s">
        <v>1</v>
      </c>
      <c r="V1" s="14" t="s">
        <v>6</v>
      </c>
      <c r="W1" s="14" t="s">
        <v>9</v>
      </c>
      <c r="Z1" s="14" t="str">
        <f>S1</f>
        <v>q</v>
      </c>
      <c r="AA1" s="14" t="str">
        <f t="shared" ref="AA1:AC2" si="0">T1</f>
        <v>Q</v>
      </c>
      <c r="AB1" s="14" t="str">
        <f t="shared" si="0"/>
        <v>p</v>
      </c>
      <c r="AC1" s="14" t="str">
        <f t="shared" si="0"/>
        <v>P</v>
      </c>
      <c r="AD1" s="14" t="s">
        <v>10</v>
      </c>
    </row>
    <row r="2" spans="2:39" x14ac:dyDescent="0.35">
      <c r="B2" s="5">
        <v>13.13</v>
      </c>
      <c r="C2" s="5">
        <v>56.31</v>
      </c>
      <c r="D2" s="5">
        <v>77.59</v>
      </c>
      <c r="E2" s="5">
        <v>33.9</v>
      </c>
      <c r="F2" s="5">
        <v>43.23</v>
      </c>
      <c r="H2" s="6">
        <f>TRUNC(B2/10)</f>
        <v>1</v>
      </c>
      <c r="I2" s="7">
        <f t="shared" ref="I2:L2" si="1">TRUNC(C2/10)</f>
        <v>5</v>
      </c>
      <c r="J2" s="7">
        <f t="shared" si="1"/>
        <v>7</v>
      </c>
      <c r="K2" s="7">
        <f t="shared" si="1"/>
        <v>3</v>
      </c>
      <c r="L2" s="8">
        <f t="shared" si="1"/>
        <v>4</v>
      </c>
      <c r="N2">
        <v>1</v>
      </c>
      <c r="O2" s="17">
        <f>COUNTIF($H$2:$L$11,N2)</f>
        <v>11</v>
      </c>
      <c r="P2">
        <f>O$11*LOG10(1+1/N2)</f>
        <v>15.051499783199059</v>
      </c>
      <c r="R2">
        <v>1</v>
      </c>
      <c r="S2">
        <f>O2/O$11</f>
        <v>0.22</v>
      </c>
      <c r="T2">
        <f>S2</f>
        <v>0.22</v>
      </c>
      <c r="U2">
        <f t="shared" ref="U2:U10" si="2">LOG10(1+1/R2)</f>
        <v>0.3010299956639812</v>
      </c>
      <c r="V2">
        <f>U2</f>
        <v>0.3010299956639812</v>
      </c>
      <c r="W2">
        <f t="shared" ref="W2:W9" si="3">(U2+U3)*(T2-V2)^2/(V2*(1-V2))</f>
        <v>1.4888539040514976E-2</v>
      </c>
      <c r="Y2">
        <v>1</v>
      </c>
      <c r="Z2">
        <f>S2</f>
        <v>0.22</v>
      </c>
      <c r="AA2">
        <f t="shared" si="0"/>
        <v>0.22</v>
      </c>
      <c r="AB2">
        <f t="shared" si="0"/>
        <v>0.3010299956639812</v>
      </c>
      <c r="AC2">
        <f t="shared" si="0"/>
        <v>0.3010299956639812</v>
      </c>
      <c r="AD2">
        <f>ABS(AC2-AA2)</f>
        <v>8.1029995663981197E-2</v>
      </c>
      <c r="AK2" s="24" t="s">
        <v>16</v>
      </c>
      <c r="AL2" s="24" t="s">
        <v>17</v>
      </c>
      <c r="AM2" s="24" t="s">
        <v>18</v>
      </c>
    </row>
    <row r="3" spans="2:39" x14ac:dyDescent="0.35">
      <c r="B3" s="5">
        <v>5.99</v>
      </c>
      <c r="C3" s="5">
        <v>44.51</v>
      </c>
      <c r="D3" s="5">
        <v>7.11</v>
      </c>
      <c r="E3" s="5">
        <v>24.39</v>
      </c>
      <c r="F3" s="5">
        <v>99.83</v>
      </c>
      <c r="H3" s="9">
        <v>5</v>
      </c>
      <c r="I3">
        <f t="shared" ref="I3:I10" si="4">TRUNC(C3/10)</f>
        <v>4</v>
      </c>
      <c r="J3">
        <v>7</v>
      </c>
      <c r="K3">
        <f t="shared" ref="K3:K11" si="5">TRUNC(E3/10)</f>
        <v>2</v>
      </c>
      <c r="L3" s="10">
        <f t="shared" ref="L3:L11" si="6">TRUNC(F3/10)</f>
        <v>9</v>
      </c>
      <c r="N3">
        <f>N2+1</f>
        <v>2</v>
      </c>
      <c r="O3" s="17">
        <f t="shared" ref="O3:O10" si="7">COUNTIF($H$2:$L$11,N3)</f>
        <v>6</v>
      </c>
      <c r="P3">
        <f t="shared" ref="P3:P10" si="8">O$11*LOG10(1+1/N3)</f>
        <v>8.8045629527840621</v>
      </c>
      <c r="R3">
        <f>R2+1</f>
        <v>2</v>
      </c>
      <c r="S3">
        <f t="shared" ref="S3:S10" si="9">O3/O$11</f>
        <v>0.12</v>
      </c>
      <c r="T3">
        <f>T2+S3</f>
        <v>0.33999999999999997</v>
      </c>
      <c r="U3">
        <f t="shared" si="2"/>
        <v>0.17609125905568124</v>
      </c>
      <c r="V3">
        <f>V2+U3</f>
        <v>0.47712125471966244</v>
      </c>
      <c r="W3">
        <f t="shared" si="3"/>
        <v>2.2687653319023931E-2</v>
      </c>
      <c r="Y3">
        <f>Y2+1</f>
        <v>2</v>
      </c>
      <c r="Z3">
        <f t="shared" ref="Z3:Z10" si="10">S3</f>
        <v>0.12</v>
      </c>
      <c r="AA3">
        <f t="shared" ref="AA3:AA10" si="11">T3</f>
        <v>0.33999999999999997</v>
      </c>
      <c r="AB3">
        <f t="shared" ref="AB3:AB10" si="12">U3</f>
        <v>0.17609125905568124</v>
      </c>
      <c r="AC3">
        <f t="shared" ref="AC3:AC10" si="13">V3</f>
        <v>0.47712125471966244</v>
      </c>
      <c r="AD3">
        <f t="shared" ref="AD3:AD10" si="14">ABS(AC3-AA3)</f>
        <v>0.13712125471966247</v>
      </c>
      <c r="AK3" t="s">
        <v>19</v>
      </c>
      <c r="AL3" t="s">
        <v>26</v>
      </c>
      <c r="AM3" t="e" cm="1">
        <f t="array" aca="1" ref="AM3" ca="1">FTEXT(S4)</f>
        <v>#NAME?</v>
      </c>
    </row>
    <row r="4" spans="2:39" x14ac:dyDescent="0.35">
      <c r="B4" s="5">
        <v>44.13</v>
      </c>
      <c r="C4" s="5">
        <v>60.41</v>
      </c>
      <c r="D4" s="5">
        <v>34.35</v>
      </c>
      <c r="E4" s="5">
        <v>18.829999999999998</v>
      </c>
      <c r="F4" s="5">
        <v>17.690000000000001</v>
      </c>
      <c r="H4" s="9">
        <f t="shared" ref="H4:H11" si="15">TRUNC(B4/10)</f>
        <v>4</v>
      </c>
      <c r="I4">
        <f t="shared" si="4"/>
        <v>6</v>
      </c>
      <c r="J4">
        <f t="shared" ref="J4:J11" si="16">TRUNC(D4/10)</f>
        <v>3</v>
      </c>
      <c r="K4">
        <f t="shared" si="5"/>
        <v>1</v>
      </c>
      <c r="L4" s="10">
        <f t="shared" si="6"/>
        <v>1</v>
      </c>
      <c r="N4">
        <f t="shared" ref="N4:N10" si="17">N3+1</f>
        <v>3</v>
      </c>
      <c r="O4" s="17">
        <f t="shared" si="7"/>
        <v>9</v>
      </c>
      <c r="P4">
        <f t="shared" si="8"/>
        <v>6.246936830414997</v>
      </c>
      <c r="R4">
        <f t="shared" ref="R4:R10" si="18">R3+1</f>
        <v>3</v>
      </c>
      <c r="S4">
        <f t="shared" si="9"/>
        <v>0.18</v>
      </c>
      <c r="T4">
        <f t="shared" ref="T4:T10" si="19">T3+S4</f>
        <v>0.52</v>
      </c>
      <c r="U4">
        <f t="shared" si="2"/>
        <v>0.12493873660829993</v>
      </c>
      <c r="V4">
        <f t="shared" ref="V4:V10" si="20">V3+U4</f>
        <v>0.6020599913279624</v>
      </c>
      <c r="W4">
        <f t="shared" si="3"/>
        <v>6.2353745447300164E-3</v>
      </c>
      <c r="Y4">
        <f t="shared" ref="Y4:Y10" si="21">Y3+1</f>
        <v>3</v>
      </c>
      <c r="Z4">
        <f t="shared" si="10"/>
        <v>0.18</v>
      </c>
      <c r="AA4">
        <f t="shared" si="11"/>
        <v>0.52</v>
      </c>
      <c r="AB4">
        <f t="shared" si="12"/>
        <v>0.12493873660829993</v>
      </c>
      <c r="AC4">
        <f t="shared" si="13"/>
        <v>0.6020599913279624</v>
      </c>
      <c r="AD4">
        <f t="shared" si="14"/>
        <v>8.2059991327962378E-2</v>
      </c>
      <c r="AK4" t="s">
        <v>20</v>
      </c>
      <c r="AL4" t="s">
        <v>27</v>
      </c>
      <c r="AM4" t="e" cm="1">
        <f t="array" aca="1" ref="AM4" ca="1">FTEXT(T5)</f>
        <v>#NAME?</v>
      </c>
    </row>
    <row r="5" spans="2:39" x14ac:dyDescent="0.35">
      <c r="B5" s="5">
        <v>48.73</v>
      </c>
      <c r="C5" s="5">
        <v>29.45</v>
      </c>
      <c r="D5" s="5">
        <v>59.51</v>
      </c>
      <c r="E5" s="5">
        <v>48.58</v>
      </c>
      <c r="F5" s="5">
        <v>18.63</v>
      </c>
      <c r="H5" s="9">
        <f t="shared" si="15"/>
        <v>4</v>
      </c>
      <c r="I5">
        <f t="shared" si="4"/>
        <v>2</v>
      </c>
      <c r="J5">
        <f t="shared" si="16"/>
        <v>5</v>
      </c>
      <c r="K5">
        <f t="shared" si="5"/>
        <v>4</v>
      </c>
      <c r="L5" s="10">
        <f t="shared" si="6"/>
        <v>1</v>
      </c>
      <c r="N5">
        <f t="shared" si="17"/>
        <v>4</v>
      </c>
      <c r="O5" s="17">
        <f t="shared" si="7"/>
        <v>8</v>
      </c>
      <c r="P5">
        <f t="shared" si="8"/>
        <v>4.8455006504028209</v>
      </c>
      <c r="R5">
        <f t="shared" si="18"/>
        <v>4</v>
      </c>
      <c r="S5">
        <f t="shared" si="9"/>
        <v>0.16</v>
      </c>
      <c r="T5">
        <f t="shared" si="19"/>
        <v>0.68</v>
      </c>
      <c r="U5">
        <f t="shared" si="2"/>
        <v>9.691001300805642E-2</v>
      </c>
      <c r="V5">
        <f t="shared" si="20"/>
        <v>0.69897000433601886</v>
      </c>
      <c r="W5">
        <f t="shared" si="3"/>
        <v>3.0116489534780488E-4</v>
      </c>
      <c r="Y5">
        <f t="shared" si="21"/>
        <v>4</v>
      </c>
      <c r="Z5">
        <f t="shared" si="10"/>
        <v>0.16</v>
      </c>
      <c r="AA5">
        <f t="shared" si="11"/>
        <v>0.68</v>
      </c>
      <c r="AB5">
        <f t="shared" si="12"/>
        <v>9.691001300805642E-2</v>
      </c>
      <c r="AC5">
        <f t="shared" si="13"/>
        <v>0.69897000433601886</v>
      </c>
      <c r="AD5">
        <f t="shared" si="14"/>
        <v>1.8970004336018809E-2</v>
      </c>
      <c r="AK5" t="s">
        <v>21</v>
      </c>
      <c r="AL5" t="s">
        <v>28</v>
      </c>
      <c r="AM5" t="e" cm="1">
        <f t="array" aca="1" ref="AM5" ca="1">FTEXT(U4)</f>
        <v>#NAME?</v>
      </c>
    </row>
    <row r="6" spans="2:39" x14ac:dyDescent="0.35">
      <c r="B6" s="5">
        <v>34.94</v>
      </c>
      <c r="C6" s="5">
        <v>48.74</v>
      </c>
      <c r="D6" s="5">
        <v>15.14</v>
      </c>
      <c r="E6" s="5">
        <v>32.58</v>
      </c>
      <c r="F6" s="5">
        <v>21.21</v>
      </c>
      <c r="H6" s="9">
        <f t="shared" si="15"/>
        <v>3</v>
      </c>
      <c r="I6">
        <f t="shared" si="4"/>
        <v>4</v>
      </c>
      <c r="J6">
        <f t="shared" si="16"/>
        <v>1</v>
      </c>
      <c r="K6">
        <f t="shared" si="5"/>
        <v>3</v>
      </c>
      <c r="L6" s="10">
        <f t="shared" si="6"/>
        <v>2</v>
      </c>
      <c r="N6">
        <f t="shared" si="17"/>
        <v>5</v>
      </c>
      <c r="O6" s="17">
        <f t="shared" si="7"/>
        <v>6</v>
      </c>
      <c r="P6">
        <f t="shared" si="8"/>
        <v>3.9590623023812408</v>
      </c>
      <c r="R6">
        <f t="shared" si="18"/>
        <v>5</v>
      </c>
      <c r="S6">
        <f t="shared" si="9"/>
        <v>0.12</v>
      </c>
      <c r="T6">
        <f t="shared" si="19"/>
        <v>0.8</v>
      </c>
      <c r="U6">
        <f t="shared" si="2"/>
        <v>7.9181246047624818E-2</v>
      </c>
      <c r="V6">
        <f t="shared" si="20"/>
        <v>0.77815125038364363</v>
      </c>
      <c r="W6">
        <f t="shared" si="3"/>
        <v>4.0407847540352545E-4</v>
      </c>
      <c r="Y6">
        <f t="shared" si="21"/>
        <v>5</v>
      </c>
      <c r="Z6">
        <f t="shared" si="10"/>
        <v>0.12</v>
      </c>
      <c r="AA6">
        <f t="shared" si="11"/>
        <v>0.8</v>
      </c>
      <c r="AB6">
        <f t="shared" si="12"/>
        <v>7.9181246047624818E-2</v>
      </c>
      <c r="AC6">
        <f t="shared" si="13"/>
        <v>0.77815125038364363</v>
      </c>
      <c r="AD6">
        <f t="shared" si="14"/>
        <v>2.1848749616356411E-2</v>
      </c>
      <c r="AK6" t="s">
        <v>22</v>
      </c>
      <c r="AL6" t="s">
        <v>29</v>
      </c>
      <c r="AM6" t="e" cm="1">
        <f t="array" aca="1" ref="AM6" ca="1">FTEXT(V4)</f>
        <v>#NAME?</v>
      </c>
    </row>
    <row r="7" spans="2:39" x14ac:dyDescent="0.35">
      <c r="B7" s="5">
        <v>60.05</v>
      </c>
      <c r="C7" s="5">
        <v>12.56</v>
      </c>
      <c r="D7" s="5">
        <v>39.409999999999997</v>
      </c>
      <c r="E7" s="5">
        <v>76.709999999999994</v>
      </c>
      <c r="F7" s="5">
        <v>29.63</v>
      </c>
      <c r="H7" s="9">
        <f t="shared" si="15"/>
        <v>6</v>
      </c>
      <c r="I7">
        <f t="shared" si="4"/>
        <v>1</v>
      </c>
      <c r="J7">
        <f t="shared" si="16"/>
        <v>3</v>
      </c>
      <c r="K7">
        <f t="shared" si="5"/>
        <v>7</v>
      </c>
      <c r="L7" s="10">
        <f t="shared" si="6"/>
        <v>2</v>
      </c>
      <c r="N7">
        <f t="shared" si="17"/>
        <v>6</v>
      </c>
      <c r="O7" s="17">
        <f t="shared" si="7"/>
        <v>3</v>
      </c>
      <c r="P7">
        <f t="shared" si="8"/>
        <v>3.347339481530661</v>
      </c>
      <c r="R7">
        <f t="shared" si="18"/>
        <v>6</v>
      </c>
      <c r="S7">
        <f t="shared" si="9"/>
        <v>0.06</v>
      </c>
      <c r="T7">
        <f t="shared" si="19"/>
        <v>0.8600000000000001</v>
      </c>
      <c r="U7">
        <f t="shared" si="2"/>
        <v>6.6946789630613221E-2</v>
      </c>
      <c r="V7">
        <f t="shared" si="20"/>
        <v>0.84509804001425681</v>
      </c>
      <c r="W7">
        <f t="shared" si="3"/>
        <v>2.1194339579558861E-4</v>
      </c>
      <c r="Y7">
        <f t="shared" si="21"/>
        <v>6</v>
      </c>
      <c r="Z7">
        <f t="shared" si="10"/>
        <v>0.06</v>
      </c>
      <c r="AA7">
        <f t="shared" si="11"/>
        <v>0.8600000000000001</v>
      </c>
      <c r="AB7">
        <f t="shared" si="12"/>
        <v>6.6946789630613221E-2</v>
      </c>
      <c r="AC7">
        <f t="shared" si="13"/>
        <v>0.84509804001425681</v>
      </c>
      <c r="AD7">
        <f t="shared" si="14"/>
        <v>1.4901959985743285E-2</v>
      </c>
      <c r="AK7" t="s">
        <v>23</v>
      </c>
      <c r="AL7" t="s">
        <v>30</v>
      </c>
      <c r="AM7" t="e" cm="1">
        <f t="array" aca="1" ref="AM7" ca="1">FTEXT(W4)</f>
        <v>#NAME?</v>
      </c>
    </row>
    <row r="8" spans="2:39" x14ac:dyDescent="0.35">
      <c r="B8" s="5">
        <v>34.159999999999997</v>
      </c>
      <c r="C8" s="5">
        <v>24.05</v>
      </c>
      <c r="D8" s="5">
        <v>19.02</v>
      </c>
      <c r="E8" s="5">
        <v>49.6</v>
      </c>
      <c r="F8" s="5">
        <v>56.86</v>
      </c>
      <c r="H8" s="9">
        <f t="shared" si="15"/>
        <v>3</v>
      </c>
      <c r="I8">
        <f t="shared" si="4"/>
        <v>2</v>
      </c>
      <c r="J8">
        <f t="shared" si="16"/>
        <v>1</v>
      </c>
      <c r="K8">
        <f t="shared" si="5"/>
        <v>4</v>
      </c>
      <c r="L8" s="10">
        <f t="shared" si="6"/>
        <v>5</v>
      </c>
      <c r="N8">
        <f t="shared" si="17"/>
        <v>7</v>
      </c>
      <c r="O8" s="17">
        <f t="shared" si="7"/>
        <v>4</v>
      </c>
      <c r="P8">
        <f t="shared" si="8"/>
        <v>2.8995973488843365</v>
      </c>
      <c r="R8">
        <f t="shared" si="18"/>
        <v>7</v>
      </c>
      <c r="S8">
        <f t="shared" si="9"/>
        <v>0.08</v>
      </c>
      <c r="T8">
        <f t="shared" si="19"/>
        <v>0.94000000000000006</v>
      </c>
      <c r="U8">
        <f t="shared" si="2"/>
        <v>5.7991946977686733E-2</v>
      </c>
      <c r="V8">
        <f t="shared" si="20"/>
        <v>0.90308998699194354</v>
      </c>
      <c r="W8">
        <f t="shared" si="3"/>
        <v>1.6989885482223553E-3</v>
      </c>
      <c r="Y8">
        <f t="shared" si="21"/>
        <v>7</v>
      </c>
      <c r="Z8">
        <f t="shared" si="10"/>
        <v>0.08</v>
      </c>
      <c r="AA8">
        <f t="shared" si="11"/>
        <v>0.94000000000000006</v>
      </c>
      <c r="AB8">
        <f t="shared" si="12"/>
        <v>5.7991946977686733E-2</v>
      </c>
      <c r="AC8">
        <f t="shared" si="13"/>
        <v>0.90308998699194354</v>
      </c>
      <c r="AD8">
        <f t="shared" si="14"/>
        <v>3.6910013008056519E-2</v>
      </c>
      <c r="AK8" t="s">
        <v>24</v>
      </c>
      <c r="AL8" t="s">
        <v>9</v>
      </c>
      <c r="AM8" t="e" cm="1">
        <f t="array" aca="1" ref="AM8" ca="1">FTEXT(W11)</f>
        <v>#NAME?</v>
      </c>
    </row>
    <row r="9" spans="2:39" x14ac:dyDescent="0.35">
      <c r="B9" s="5">
        <v>59.93</v>
      </c>
      <c r="C9" s="5">
        <v>53.3</v>
      </c>
      <c r="D9" s="5">
        <v>10.74</v>
      </c>
      <c r="E9" s="5">
        <v>74.849999999999994</v>
      </c>
      <c r="F9" s="5">
        <v>31.91</v>
      </c>
      <c r="H9" s="9">
        <f t="shared" si="15"/>
        <v>5</v>
      </c>
      <c r="I9">
        <f t="shared" si="4"/>
        <v>5</v>
      </c>
      <c r="J9">
        <f t="shared" si="16"/>
        <v>1</v>
      </c>
      <c r="K9">
        <f t="shared" si="5"/>
        <v>7</v>
      </c>
      <c r="L9" s="10">
        <f t="shared" si="6"/>
        <v>3</v>
      </c>
      <c r="N9">
        <f t="shared" si="17"/>
        <v>8</v>
      </c>
      <c r="O9" s="17">
        <f t="shared" si="7"/>
        <v>1</v>
      </c>
      <c r="P9">
        <f t="shared" si="8"/>
        <v>2.5576261223690646</v>
      </c>
      <c r="R9">
        <f t="shared" si="18"/>
        <v>8</v>
      </c>
      <c r="S9">
        <f t="shared" si="9"/>
        <v>0.02</v>
      </c>
      <c r="T9">
        <f t="shared" si="19"/>
        <v>0.96000000000000008</v>
      </c>
      <c r="U9">
        <f t="shared" si="2"/>
        <v>5.1152522447381291E-2</v>
      </c>
      <c r="V9">
        <f t="shared" si="20"/>
        <v>0.95424250943932487</v>
      </c>
      <c r="W9">
        <f t="shared" si="3"/>
        <v>7.3572271150982235E-5</v>
      </c>
      <c r="Y9">
        <f t="shared" si="21"/>
        <v>8</v>
      </c>
      <c r="Z9">
        <f t="shared" si="10"/>
        <v>0.02</v>
      </c>
      <c r="AA9">
        <f t="shared" si="11"/>
        <v>0.96000000000000008</v>
      </c>
      <c r="AB9">
        <f t="shared" si="12"/>
        <v>5.1152522447381291E-2</v>
      </c>
      <c r="AC9">
        <f t="shared" si="13"/>
        <v>0.95424250943932487</v>
      </c>
      <c r="AD9">
        <f t="shared" si="14"/>
        <v>5.7574905606752047E-3</v>
      </c>
      <c r="AK9" s="12" t="s">
        <v>25</v>
      </c>
      <c r="AL9" s="12" t="s">
        <v>13</v>
      </c>
      <c r="AM9" s="12" t="s">
        <v>31</v>
      </c>
    </row>
    <row r="10" spans="2:39" x14ac:dyDescent="0.35">
      <c r="B10" s="5">
        <v>18.29</v>
      </c>
      <c r="C10" s="5">
        <v>11.29</v>
      </c>
      <c r="D10" s="5">
        <v>33.74</v>
      </c>
      <c r="E10" s="5">
        <v>16.78</v>
      </c>
      <c r="F10" s="5">
        <v>33.47</v>
      </c>
      <c r="H10" s="9">
        <f t="shared" si="15"/>
        <v>1</v>
      </c>
      <c r="I10">
        <f t="shared" si="4"/>
        <v>1</v>
      </c>
      <c r="J10">
        <f t="shared" si="16"/>
        <v>3</v>
      </c>
      <c r="K10">
        <f t="shared" si="5"/>
        <v>1</v>
      </c>
      <c r="L10" s="10">
        <f t="shared" si="6"/>
        <v>3</v>
      </c>
      <c r="N10">
        <f t="shared" si="17"/>
        <v>9</v>
      </c>
      <c r="O10" s="16">
        <f t="shared" si="7"/>
        <v>2</v>
      </c>
      <c r="P10" s="12">
        <f t="shared" si="8"/>
        <v>2.2878745280337571</v>
      </c>
      <c r="R10">
        <f t="shared" si="18"/>
        <v>9</v>
      </c>
      <c r="S10" s="12">
        <f t="shared" si="9"/>
        <v>0.04</v>
      </c>
      <c r="T10" s="12">
        <f t="shared" si="19"/>
        <v>1</v>
      </c>
      <c r="U10" s="12">
        <f t="shared" si="2"/>
        <v>4.5757490560675143E-2</v>
      </c>
      <c r="V10" s="12">
        <f t="shared" si="20"/>
        <v>1</v>
      </c>
      <c r="W10" s="12"/>
      <c r="Y10">
        <f t="shared" si="21"/>
        <v>9</v>
      </c>
      <c r="Z10" s="12">
        <f t="shared" si="10"/>
        <v>0.04</v>
      </c>
      <c r="AA10" s="12">
        <f t="shared" si="11"/>
        <v>1</v>
      </c>
      <c r="AB10" s="12">
        <f t="shared" si="12"/>
        <v>4.5757490560675143E-2</v>
      </c>
      <c r="AC10" s="12">
        <f t="shared" si="13"/>
        <v>1</v>
      </c>
      <c r="AD10" s="12">
        <f t="shared" si="14"/>
        <v>0</v>
      </c>
    </row>
    <row r="11" spans="2:39" x14ac:dyDescent="0.35">
      <c r="B11" s="5">
        <v>60.59</v>
      </c>
      <c r="C11" s="5">
        <v>9.67</v>
      </c>
      <c r="D11" s="5">
        <v>46.07</v>
      </c>
      <c r="E11" s="5">
        <v>25.74</v>
      </c>
      <c r="F11" s="5">
        <v>87.04</v>
      </c>
      <c r="H11" s="11">
        <f t="shared" si="15"/>
        <v>6</v>
      </c>
      <c r="I11" s="12">
        <v>9</v>
      </c>
      <c r="J11" s="12">
        <f t="shared" si="16"/>
        <v>4</v>
      </c>
      <c r="K11" s="12">
        <f t="shared" si="5"/>
        <v>2</v>
      </c>
      <c r="L11" s="13">
        <f t="shared" si="6"/>
        <v>8</v>
      </c>
      <c r="O11" s="17">
        <f>SUM(O2:O10)</f>
        <v>50</v>
      </c>
      <c r="V11" t="s">
        <v>9</v>
      </c>
      <c r="W11">
        <f>SUM(W2:W9)*O11/2</f>
        <v>1.1625328622547293</v>
      </c>
      <c r="AC11" t="s">
        <v>11</v>
      </c>
      <c r="AD11">
        <f>MAX(AD2:AD10)</f>
        <v>0.13712125471966247</v>
      </c>
    </row>
    <row r="12" spans="2:39" x14ac:dyDescent="0.35">
      <c r="V12" s="12" t="s">
        <v>13</v>
      </c>
      <c r="W12" s="12">
        <v>2.3039999999999998</v>
      </c>
      <c r="AC12" s="12" t="s">
        <v>12</v>
      </c>
      <c r="AD12" s="12">
        <f>1.148/(SQRT(O11)+0.12+0.11/SQRT(O11))</f>
        <v>0.15929788682534618</v>
      </c>
    </row>
    <row r="13" spans="2:39" x14ac:dyDescent="0.35">
      <c r="O13" s="17" t="s">
        <v>1</v>
      </c>
      <c r="P13" s="15">
        <f>_xlfn.CHISQ.TEST(O2:O10,P2:P10)</f>
        <v>0.45912530939603424</v>
      </c>
    </row>
    <row r="14" spans="2:39" x14ac:dyDescent="0.35">
      <c r="B14">
        <v>345.6</v>
      </c>
      <c r="C14" s="19">
        <f>_xlfn.NUMBERVALUE((LEFT(TEXT(B14,"0.000000000000000E+00"))))</f>
        <v>3</v>
      </c>
      <c r="E14" s="19" t="e" cm="1">
        <f t="array" aca="1" ref="E14" ca="1">FIRST_SIG(B14)</f>
        <v>#NAME?</v>
      </c>
    </row>
    <row r="15" spans="2:39" x14ac:dyDescent="0.35">
      <c r="B15">
        <v>3.4500000000000003E-2</v>
      </c>
      <c r="C15" s="21">
        <f>_xlfn.NUMBERVALUE((LEFT(TEXT(B15,"0.000000000000000E+00"))))</f>
        <v>3</v>
      </c>
      <c r="E15" s="21" t="e" cm="1">
        <f t="array" aca="1" ref="E15" ca="1">FIRST_SIG(B15)</f>
        <v>#NAME?</v>
      </c>
    </row>
    <row r="16" spans="2:39" x14ac:dyDescent="0.35">
      <c r="P16" s="19" t="e" cm="1">
        <f t="array" aca="1" ref="P16" ca="1">AD_BSTAT(reshapes(B2:F11))</f>
        <v>#NAME?</v>
      </c>
      <c r="R16" t="e" cm="1">
        <f t="array" aca="1" ref="R16" ca="1">FTEXT(P16)</f>
        <v>#NAME?</v>
      </c>
      <c r="V16" t="e" cm="1">
        <f t="array" aca="1" ref="V16" ca="1">ADTEST(reshapes(B2:F11),13,TRUE)</f>
        <v>#NAME?</v>
      </c>
      <c r="W16" s="19"/>
      <c r="AC16" t="e" cm="1">
        <f t="array" aca="1" ref="AC16" ca="1">KS_BTEST(RESHAPE(B2:F11,,50,1),TRUE)</f>
        <v>#NAME?</v>
      </c>
      <c r="AD16" s="19"/>
      <c r="AG16" s="19" t="e" cm="1">
        <f t="array" aca="1" ref="AG16" ca="1">KS_BSTAT(reshapes(B2:F11))</f>
        <v>#NAME?</v>
      </c>
      <c r="AI16" t="e" cm="1">
        <f t="array" aca="1" ref="AI16" ca="1">FTEXT(AG16)</f>
        <v>#NAME?</v>
      </c>
    </row>
    <row r="17" spans="2:35" x14ac:dyDescent="0.35">
      <c r="B17" t="s">
        <v>14</v>
      </c>
      <c r="C17" t="e" cm="1">
        <f t="array" aca="1" ref="C17" ca="1">FTEXT(C14)</f>
        <v>#NAME?</v>
      </c>
      <c r="P17" s="20" t="e" cm="1">
        <f t="array" aca="1" ref="P17" ca="1">ADPROB(P16,13)</f>
        <v>#NAME?</v>
      </c>
      <c r="R17" t="e" cm="1">
        <f t="array" aca="1" ref="R17" ca="1">FTEXT(P17)</f>
        <v>#NAME?</v>
      </c>
      <c r="W17" s="20"/>
      <c r="AD17" s="22"/>
      <c r="AG17" s="22" t="e" cm="1">
        <f t="array" aca="1" ref="AG17" ca="1">KS_BPROB(AD11,50,,,TRUE)</f>
        <v>#NAME?</v>
      </c>
      <c r="AI17" t="e" cm="1">
        <f t="array" aca="1" ref="AI17" ca="1">FTEXT(AG17)</f>
        <v>#NAME?</v>
      </c>
    </row>
    <row r="18" spans="2:35" x14ac:dyDescent="0.35">
      <c r="B18" t="s">
        <v>15</v>
      </c>
      <c r="C18" t="e" cm="1">
        <f t="array" aca="1" ref="C18" ca="1">FTEXT(E14)</f>
        <v>#NAME?</v>
      </c>
      <c r="P18" s="21" t="e" cm="1">
        <f t="array" aca="1" ref="P18" ca="1">ADCRIT(,0.05,13)</f>
        <v>#NAME?</v>
      </c>
      <c r="R18" t="e" cm="1">
        <f t="array" aca="1" ref="R18" ca="1">FTEXT(P18)</f>
        <v>#NAME?</v>
      </c>
      <c r="W18" s="21"/>
      <c r="AD18" s="21"/>
      <c r="AG18" s="21" t="e" cm="1">
        <f t="array" aca="1" ref="AG18" ca="1">KS_BCRIT(50,0.05)</f>
        <v>#NAME?</v>
      </c>
      <c r="AI18" t="e" cm="1">
        <f t="array" aca="1" ref="AI18" ca="1">FTEXT(AG18)</f>
        <v>#NAME?</v>
      </c>
    </row>
    <row r="20" spans="2:35" x14ac:dyDescent="0.35">
      <c r="B20" s="23"/>
      <c r="C20">
        <f>VALUE((LEFT(TEXT(B14,"0.000000000000000E+00"))))</f>
        <v>3</v>
      </c>
      <c r="V20" s="18" t="s">
        <v>32</v>
      </c>
      <c r="AC20" s="18" t="s">
        <v>33</v>
      </c>
      <c r="AG20" t="e" cm="1">
        <f t="array" aca="1" ref="AG20" ca="1">KS_BCRIT(25,0.025)</f>
        <v>#NAME?</v>
      </c>
      <c r="AI20" t="e" cm="1">
        <f t="array" aca="1" ref="AI20" ca="1">FTEXT(AG20)</f>
        <v>#NAME?</v>
      </c>
    </row>
    <row r="21" spans="2:35" x14ac:dyDescent="0.35">
      <c r="AG21" t="e" cm="1">
        <f t="array" aca="1" ref="AG21" ca="1">KS_BPROB(0.15,50,,,TRUE)</f>
        <v>#NAME?</v>
      </c>
      <c r="AI21" t="e" cm="1">
        <f t="array" aca="1" ref="AI21" ca="1">FTEXT(AG21)</f>
        <v>#NAME?</v>
      </c>
    </row>
  </sheetData>
  <pageMargins left="0.7" right="0.7" top="0.75" bottom="0.75" header="0.3" footer="0.3"/>
  <pageSetup paperSize="9" orientation="portrait" verticalDpi="0" r:id="rId1"/>
  <ignoredErrors>
    <ignoredError sqref="U2:U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1B9A5-2760-4DDA-90DA-914409278517}">
  <sheetPr codeName="Sheet2"/>
  <dimension ref="B2:L9"/>
  <sheetViews>
    <sheetView workbookViewId="0">
      <selection sqref="A1:A1048576"/>
    </sheetView>
  </sheetViews>
  <sheetFormatPr defaultRowHeight="14.5" x14ac:dyDescent="0.35"/>
  <cols>
    <col min="2" max="2" width="3.453125" customWidth="1"/>
  </cols>
  <sheetData>
    <row r="2" spans="2:12" x14ac:dyDescent="0.35">
      <c r="B2" t="s">
        <v>0</v>
      </c>
      <c r="C2">
        <v>1</v>
      </c>
      <c r="D2">
        <f>C2+1</f>
        <v>2</v>
      </c>
      <c r="E2">
        <f t="shared" ref="E2:K2" si="0">D2+1</f>
        <v>3</v>
      </c>
      <c r="F2">
        <f t="shared" si="0"/>
        <v>4</v>
      </c>
      <c r="G2">
        <f t="shared" si="0"/>
        <v>5</v>
      </c>
      <c r="H2">
        <f t="shared" si="0"/>
        <v>6</v>
      </c>
      <c r="I2">
        <f t="shared" si="0"/>
        <v>7</v>
      </c>
      <c r="J2">
        <f t="shared" si="0"/>
        <v>8</v>
      </c>
      <c r="K2">
        <f t="shared" si="0"/>
        <v>9</v>
      </c>
      <c r="L2">
        <v>43</v>
      </c>
    </row>
    <row r="3" spans="2:12" x14ac:dyDescent="0.35">
      <c r="B3" t="s">
        <v>1</v>
      </c>
      <c r="C3" s="1">
        <f>LOG10(1+1/C2)</f>
        <v>0.3010299956639812</v>
      </c>
      <c r="D3" s="1">
        <f t="shared" ref="D3:L3" si="1">LOG10(1+1/D2)</f>
        <v>0.17609125905568124</v>
      </c>
      <c r="E3" s="1">
        <f t="shared" si="1"/>
        <v>0.12493873660829993</v>
      </c>
      <c r="F3" s="1">
        <f t="shared" si="1"/>
        <v>9.691001300805642E-2</v>
      </c>
      <c r="G3" s="1">
        <f t="shared" si="1"/>
        <v>7.9181246047624818E-2</v>
      </c>
      <c r="H3" s="1">
        <f t="shared" si="1"/>
        <v>6.6946789630613221E-2</v>
      </c>
      <c r="I3" s="1">
        <f t="shared" si="1"/>
        <v>5.7991946977686733E-2</v>
      </c>
      <c r="J3" s="1">
        <f t="shared" si="1"/>
        <v>5.1152522447381291E-2</v>
      </c>
      <c r="K3" s="1">
        <f t="shared" si="1"/>
        <v>4.5757490560675143E-2</v>
      </c>
      <c r="L3" s="1">
        <f t="shared" si="1"/>
        <v>9.9842209066009231E-3</v>
      </c>
    </row>
    <row r="5" spans="2:12" x14ac:dyDescent="0.35">
      <c r="B5" s="2" t="s">
        <v>2</v>
      </c>
      <c r="C5">
        <v>0.01</v>
      </c>
      <c r="D5">
        <v>0.05</v>
      </c>
      <c r="E5" s="4">
        <v>0.1</v>
      </c>
    </row>
    <row r="6" spans="2:12" x14ac:dyDescent="0.35">
      <c r="B6" s="2" t="s">
        <v>3</v>
      </c>
      <c r="C6" s="3">
        <v>1.42</v>
      </c>
      <c r="D6">
        <v>1.1479999999999999</v>
      </c>
      <c r="E6">
        <v>1.012</v>
      </c>
    </row>
    <row r="8" spans="2:12" x14ac:dyDescent="0.35">
      <c r="B8" s="2" t="s">
        <v>2</v>
      </c>
      <c r="C8" s="3">
        <v>0.01</v>
      </c>
      <c r="D8" s="3">
        <v>2.5000000000000001E-2</v>
      </c>
      <c r="E8" s="3">
        <v>0.05</v>
      </c>
      <c r="F8" s="3">
        <v>0.1</v>
      </c>
      <c r="G8" s="3">
        <v>0.25</v>
      </c>
      <c r="H8" s="3">
        <v>0.5</v>
      </c>
    </row>
    <row r="9" spans="2:12" x14ac:dyDescent="0.35">
      <c r="B9" s="2" t="s">
        <v>3</v>
      </c>
      <c r="C9" s="3">
        <v>3.6880000000000002</v>
      </c>
      <c r="D9" s="3">
        <v>2.89</v>
      </c>
      <c r="E9" s="3">
        <v>2.3039999999999998</v>
      </c>
      <c r="F9" s="3">
        <v>1.7430000000000001</v>
      </c>
      <c r="G9" s="3">
        <v>1.06</v>
      </c>
      <c r="H9" s="3">
        <v>0.59599999999999997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</vt:lpstr>
      <vt:lpstr>Critical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2022-09-23T11:54:37Z</dcterms:created>
  <dcterms:modified xsi:type="dcterms:W3CDTF">2022-10-18T16:13:39Z</dcterms:modified>
</cp:coreProperties>
</file>