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7849C45-BACF-4615-97F0-C34E7E17AE71}" xr6:coauthVersionLast="47" xr6:coauthVersionMax="47" xr10:uidLastSave="{00000000-0000-0000-0000-000000000000}"/>
  <bookViews>
    <workbookView xWindow="-110" yWindow="-110" windowWidth="19420" windowHeight="10300" xr2:uid="{F1AF6140-42B9-46A9-AC17-820DDE387557}"/>
  </bookViews>
  <sheets>
    <sheet name="Title" sheetId="2" r:id="rId1"/>
    <sheet name="Example" sheetId="1" r:id="rId2"/>
  </sheets>
  <externalReferences>
    <externalReference r:id="rId3"/>
    <externalReference r:id="rId4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H35" i="1" a="1"/>
  <c r="I42" i="1" s="1"/>
  <c r="K26" i="1"/>
  <c r="H26" i="1" a="1"/>
  <c r="H30" i="1" s="1"/>
  <c r="K24" i="1"/>
  <c r="K23" i="1"/>
  <c r="K22" i="1"/>
  <c r="K21" i="1"/>
  <c r="K20" i="1"/>
  <c r="K19" i="1"/>
  <c r="V18" i="1"/>
  <c r="W13" i="1" s="1"/>
  <c r="V18" i="1" a="1"/>
  <c r="W19" i="1" s="1"/>
  <c r="K18" i="1"/>
  <c r="K13" i="1"/>
  <c r="K11" i="1"/>
  <c r="K8" i="1"/>
  <c r="K7" i="1"/>
  <c r="K5" i="1"/>
  <c r="K4" i="1"/>
  <c r="C5" i="1"/>
  <c r="C4" i="1" a="1"/>
  <c r="C12" i="1" s="1"/>
  <c r="K3" i="1"/>
  <c r="I22" i="1"/>
  <c r="I20" i="1"/>
  <c r="U19" i="1" a="1"/>
  <c r="U19" i="1" s="1"/>
  <c r="A5" i="1"/>
  <c r="A6" i="1" s="1"/>
  <c r="I30" i="1" l="1"/>
  <c r="I28" i="1"/>
  <c r="C6" i="1"/>
  <c r="D6" i="1" s="1"/>
  <c r="C13" i="1"/>
  <c r="H31" i="1"/>
  <c r="I31" i="1"/>
  <c r="I32" i="1"/>
  <c r="W18" i="1"/>
  <c r="I26" i="1"/>
  <c r="H27" i="1"/>
  <c r="I27" i="1"/>
  <c r="H35" i="1"/>
  <c r="H39" i="1"/>
  <c r="C7" i="1"/>
  <c r="D7" i="1" s="1"/>
  <c r="C15" i="1"/>
  <c r="I35" i="1"/>
  <c r="I39" i="1"/>
  <c r="C8" i="1"/>
  <c r="D8" i="1" s="1"/>
  <c r="H28" i="1"/>
  <c r="H32" i="1"/>
  <c r="H36" i="1"/>
  <c r="H40" i="1"/>
  <c r="C9" i="1"/>
  <c r="I40" i="1"/>
  <c r="H29" i="1"/>
  <c r="H33" i="1"/>
  <c r="H37" i="1"/>
  <c r="H41" i="1"/>
  <c r="I38" i="1"/>
  <c r="C14" i="1"/>
  <c r="I36" i="1"/>
  <c r="C10" i="1"/>
  <c r="C11" i="1"/>
  <c r="D11" i="1" s="1"/>
  <c r="I29" i="1"/>
  <c r="I33" i="1"/>
  <c r="I37" i="1"/>
  <c r="I41" i="1"/>
  <c r="V19" i="1"/>
  <c r="C4" i="1"/>
  <c r="H26" i="1"/>
  <c r="H38" i="1"/>
  <c r="H42" i="1"/>
  <c r="D14" i="1"/>
  <c r="D13" i="1"/>
  <c r="D5" i="1"/>
  <c r="D12" i="1"/>
  <c r="D10" i="1"/>
  <c r="D9" i="1"/>
  <c r="D15" i="1"/>
  <c r="A7" i="1"/>
  <c r="A8" i="1" l="1"/>
  <c r="I7" i="1"/>
  <c r="D4" i="1"/>
  <c r="I10" i="1"/>
  <c r="V13" i="1" l="1"/>
  <c r="A9" i="1"/>
  <c r="A10" i="1" l="1"/>
  <c r="A11" i="1" l="1"/>
  <c r="A12" i="1" l="1"/>
  <c r="A13" i="1" l="1"/>
  <c r="A14" i="1" l="1"/>
  <c r="A15" i="1" l="1"/>
  <c r="E14" i="1"/>
  <c r="F14" i="1" s="1"/>
  <c r="E4" i="1" l="1"/>
  <c r="F4" i="1" s="1"/>
  <c r="E5" i="1"/>
  <c r="F5" i="1" s="1"/>
  <c r="E15" i="1"/>
  <c r="F1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W15" i="1" l="1"/>
  <c r="V9" i="1"/>
  <c r="I3" i="1"/>
  <c r="I19" i="1" s="1"/>
  <c r="I4" i="1"/>
  <c r="I13" i="1"/>
  <c r="M18" i="1" a="1"/>
  <c r="I24" i="1" l="1"/>
  <c r="V15" i="1"/>
  <c r="V14" i="1" s="1"/>
  <c r="AA19" i="1" s="1"/>
  <c r="X18" i="1"/>
  <c r="Y18" i="1" s="1"/>
  <c r="N20" i="1"/>
  <c r="M20" i="1"/>
  <c r="N19" i="1"/>
  <c r="M19" i="1"/>
  <c r="N21" i="1"/>
  <c r="M21" i="1"/>
  <c r="N22" i="1"/>
  <c r="N18" i="1"/>
  <c r="M22" i="1"/>
  <c r="M18" i="1"/>
  <c r="X19" i="1"/>
  <c r="Y19" i="1" s="1"/>
  <c r="Z19" i="1"/>
  <c r="I5" i="1"/>
  <c r="Z18" i="1" l="1"/>
  <c r="AA18" i="1"/>
  <c r="X13" i="1"/>
  <c r="V6" i="1"/>
  <c r="W14" i="1"/>
  <c r="I18" i="1"/>
  <c r="I8" i="1"/>
  <c r="I11" i="1" s="1"/>
  <c r="I21" i="1" l="1"/>
  <c r="I23" i="1" s="1"/>
  <c r="X14" i="1"/>
  <c r="V8" i="1" s="1"/>
  <c r="Y5" i="1"/>
  <c r="Y6" i="1" s="1"/>
  <c r="Y7" i="1"/>
  <c r="V7" i="1"/>
  <c r="V5" i="1"/>
  <c r="Y13" i="1"/>
  <c r="Z13" i="1" s="1"/>
  <c r="AA13" i="1" s="1"/>
</calcChain>
</file>

<file path=xl/sharedStrings.xml><?xml version="1.0" encoding="utf-8"?>
<sst xmlns="http://schemas.openxmlformats.org/spreadsheetml/2006/main" count="55" uniqueCount="54">
  <si>
    <t>Weibull Estimation using Regression</t>
  </si>
  <si>
    <t>Regression Analysis</t>
  </si>
  <si>
    <t>i</t>
  </si>
  <si>
    <t>x</t>
  </si>
  <si>
    <t>sort x</t>
  </si>
  <si>
    <t>ln(x)</t>
  </si>
  <si>
    <t>F(x)</t>
  </si>
  <si>
    <t>ln(-ln(1-F(x)))</t>
  </si>
  <si>
    <t>β</t>
  </si>
  <si>
    <r>
      <t>-β ln(</t>
    </r>
    <r>
      <rPr>
        <sz val="11"/>
        <color theme="1"/>
        <rFont val="Calibri"/>
        <family val="2"/>
      </rPr>
      <t>α)</t>
    </r>
  </si>
  <si>
    <t>OVERALL FIT</t>
  </si>
  <si>
    <t>α</t>
  </si>
  <si>
    <t>Multiple R</t>
  </si>
  <si>
    <t>AIC</t>
  </si>
  <si>
    <t>R Square</t>
  </si>
  <si>
    <t>AICc</t>
  </si>
  <si>
    <t>mean act.</t>
  </si>
  <si>
    <t>Adjusted R Square</t>
  </si>
  <si>
    <t>SBC</t>
  </si>
  <si>
    <t>mean est.</t>
  </si>
  <si>
    <t>Standard Error</t>
  </si>
  <si>
    <t>Observations</t>
  </si>
  <si>
    <t>var act.</t>
  </si>
  <si>
    <t>=VAR.S(C4:C15)</t>
  </si>
  <si>
    <t>var est.</t>
  </si>
  <si>
    <t>ANOVA</t>
  </si>
  <si>
    <t>Alpha</t>
  </si>
  <si>
    <t>df</t>
  </si>
  <si>
    <t>SS</t>
  </si>
  <si>
    <t>MS</t>
  </si>
  <si>
    <t>F</t>
  </si>
  <si>
    <t>p-value</t>
  </si>
  <si>
    <t>sig</t>
  </si>
  <si>
    <t>R-square</t>
  </si>
  <si>
    <t>Regression</t>
  </si>
  <si>
    <t>Residual</t>
  </si>
  <si>
    <t>Total</t>
  </si>
  <si>
    <t>coeff</t>
  </si>
  <si>
    <t>std err</t>
  </si>
  <si>
    <t>t stat</t>
  </si>
  <si>
    <t>lower</t>
  </si>
  <si>
    <t>upper</t>
  </si>
  <si>
    <t>alpha</t>
  </si>
  <si>
    <t>Intercept</t>
  </si>
  <si>
    <t>beta</t>
  </si>
  <si>
    <t>mean act</t>
  </si>
  <si>
    <t>mean est</t>
  </si>
  <si>
    <t>var act</t>
  </si>
  <si>
    <t>var est</t>
  </si>
  <si>
    <t>r-sq</t>
  </si>
  <si>
    <t>Real Statistics Using Excel</t>
  </si>
  <si>
    <t>Updated</t>
  </si>
  <si>
    <t>Copyright © 2013 - 2022 Charles Zaiontz</t>
  </si>
  <si>
    <t>Fitting a Weibull Distribution via Regression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</si>
</sst>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3" xfId="0" applyBorder="1"/>
    <xf numFmtId="0" fontId="0" fillId="0" borderId="0" xfId="0" quotePrefix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Example!$F$3</c:f>
              <c:strCache>
                <c:ptCount val="1"/>
                <c:pt idx="0">
                  <c:v>ln(-ln(1-F(x)))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Example!$D$4:$D$15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Example!$F$4:$F$15</c:f>
              <c:numCache>
                <c:formatCode>General</c:formatCode>
                <c:ptCount val="12"/>
                <c:pt idx="0">
                  <c:v>-3.1568494936985307</c:v>
                </c:pt>
                <c:pt idx="1">
                  <c:v>-2.0134186780399479</c:v>
                </c:pt>
                <c:pt idx="2">
                  <c:v>-1.4540814547855936</c:v>
                </c:pt>
                <c:pt idx="3">
                  <c:v>-1.0646733274461582</c:v>
                </c:pt>
                <c:pt idx="4">
                  <c:v>-0.75501486250840832</c:v>
                </c:pt>
                <c:pt idx="5">
                  <c:v>-0.48921992871505598</c:v>
                </c:pt>
                <c:pt idx="6">
                  <c:v>-0.24825810104714613</c:v>
                </c:pt>
                <c:pt idx="7">
                  <c:v>-1.9356888580482099E-2</c:v>
                </c:pt>
                <c:pt idx="8">
                  <c:v>0.20875548273706646</c:v>
                </c:pt>
                <c:pt idx="9">
                  <c:v>0.45019364959260355</c:v>
                </c:pt>
                <c:pt idx="10">
                  <c:v>0.73209936808644527</c:v>
                </c:pt>
                <c:pt idx="11">
                  <c:v>1.1562690064065477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2F-4340-8572-E650BE0B5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95136"/>
        <c:axId val="130929408"/>
      </c:scatterChart>
      <c:valAx>
        <c:axId val="130395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29408"/>
        <c:crosses val="autoZero"/>
        <c:crossBetween val="midCat"/>
      </c:valAx>
      <c:valAx>
        <c:axId val="1309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395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0</xdr:row>
      <xdr:rowOff>61912</xdr:rowOff>
    </xdr:from>
    <xdr:to>
      <xdr:col>18</xdr:col>
      <xdr:colOff>409575</xdr:colOff>
      <xdr:row>14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F7D5BA-E7AB-4DB4-BF19-620DD6036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Examples%20Distributions%2026%20April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 "/>
      <sheetName val="Normal 1"/>
      <sheetName val="Normal 2"/>
      <sheetName val="Log-Norm 1"/>
      <sheetName val="Log-Norm 2"/>
      <sheetName val="1 Sample Z 1"/>
      <sheetName val="1 Sample Z 2"/>
      <sheetName val="2 Sample Z"/>
      <sheetName val="Uniform Sample"/>
      <sheetName val="Poisson Sample"/>
      <sheetName val="Simulation 1"/>
      <sheetName val="Simulation 2"/>
      <sheetName val="Random"/>
      <sheetName val="MSSD"/>
      <sheetName val="Sampling 1"/>
      <sheetName val="Sampling 2"/>
      <sheetName val="Norm Power 1"/>
      <sheetName val="Norm Power 2"/>
      <sheetName val="Norm Power 3"/>
      <sheetName val="Norm Power 4"/>
      <sheetName val="Norm Power 5"/>
      <sheetName val="Outlier"/>
      <sheetName val="Outlier 1"/>
      <sheetName val="Binomial 1"/>
      <sheetName val="Binomial 2"/>
      <sheetName val="Binomial 3"/>
      <sheetName val="Binomial 4"/>
      <sheetName val="Prop"/>
      <sheetName val="Prop 2"/>
      <sheetName val="Prop 3"/>
      <sheetName val="Prop 4"/>
      <sheetName val="NegBinom"/>
      <sheetName val="Hypgeom"/>
      <sheetName val="Beta"/>
      <sheetName val="Multinom"/>
      <sheetName val="Poisson 1"/>
      <sheetName val="Poisson 2"/>
      <sheetName val="Poisson 3"/>
      <sheetName val="Skellam"/>
      <sheetName val="Runs"/>
      <sheetName val="Bin Power 1"/>
      <sheetName val="Bin Power 2"/>
      <sheetName val="Bin Power 3"/>
      <sheetName val="Gamma"/>
      <sheetName val="Expon"/>
      <sheetName val="Expon 1"/>
      <sheetName val="Uniform"/>
      <sheetName val="Order"/>
      <sheetName val="Range"/>
      <sheetName val="CI Median"/>
      <sheetName val="Weibull A"/>
      <sheetName val="Weibull B"/>
      <sheetName val="Weibull"/>
      <sheetName val="Weibull 1"/>
      <sheetName val="Weibull 2"/>
      <sheetName val="Weibull 3"/>
      <sheetName val="Gumbel"/>
      <sheetName val="Logistic"/>
      <sheetName val="Laplace"/>
      <sheetName val="Pareto"/>
      <sheetName val="Fit Exp"/>
      <sheetName val="Fit Weibull"/>
      <sheetName val="Fit Wei"/>
      <sheetName val="Fit Beta"/>
      <sheetName val="Fit Uniform"/>
      <sheetName val="Fit Gumbel"/>
      <sheetName val="Fit Logistic"/>
      <sheetName val="Fit Pareto"/>
      <sheetName val="Fit Pareto 1"/>
      <sheetName val="Fit GEV"/>
      <sheetName val="MLE Wei"/>
      <sheetName val="MLE Wei 1"/>
      <sheetName val="MLE Wei 2"/>
      <sheetName val="MLE Wei 3"/>
      <sheetName val="MLE Wei 4"/>
      <sheetName val="MLE Gamma"/>
      <sheetName val="MLE Beta"/>
      <sheetName val="MLE Uniform"/>
      <sheetName val="MLE Gumbel"/>
      <sheetName val="MLE Logistic"/>
      <sheetName val="MLE Pareto"/>
      <sheetName val="MLE Lognorm"/>
      <sheetName val="MLE GEV 0"/>
      <sheetName val="MLE GEV 1"/>
      <sheetName val="MLE GEV"/>
      <sheetName val="Reg Wei"/>
      <sheetName val="Gumbel SE"/>
      <sheetName val="Gumbel CI"/>
      <sheetName val="Kernel"/>
      <sheetName val="Kernel 1a"/>
      <sheetName val="Kernel 1b"/>
      <sheetName val="Kernel 1c"/>
      <sheetName val="Kernel 2"/>
      <sheetName val="T Dist"/>
      <sheetName val="T Dist 2"/>
      <sheetName val="T1 Test"/>
      <sheetName val="1 Sample T 1"/>
      <sheetName val="1 Sample T 2"/>
      <sheetName val="1 Sample T 2a"/>
      <sheetName val="1 Sample T 3"/>
      <sheetName val="T Power 1"/>
      <sheetName val="T Power 2"/>
      <sheetName val="T Power 3"/>
      <sheetName val="T Power 4"/>
      <sheetName val="T Power 5"/>
      <sheetName val="T Power 6"/>
      <sheetName val="2 Sample T 1"/>
      <sheetName val="2 Sample T 2"/>
      <sheetName val="2 Sample T 3"/>
      <sheetName val="2 Sample T 4"/>
      <sheetName val="2 Sample T 5"/>
      <sheetName val="2P Sample T 1"/>
      <sheetName val="2P Sample T1a"/>
      <sheetName val="2P Sample T 2"/>
      <sheetName val="2P Sample T 3"/>
      <sheetName val="2P Sample T 3a"/>
      <sheetName val="Trim T"/>
      <sheetName val="Yuen"/>
      <sheetName val="NT 1"/>
      <sheetName val="NT 2"/>
      <sheetName val="Multiple t 1"/>
      <sheetName val="Multiple t 2"/>
      <sheetName val="Multiple t 3"/>
      <sheetName val="COV 1"/>
      <sheetName val="COV 2"/>
      <sheetName val="CV Conf"/>
      <sheetName val="Grubbs"/>
      <sheetName val="ESD"/>
      <sheetName val="TOST"/>
      <sheetName val="Chi-Sq"/>
      <sheetName val="Chi-Sq 0"/>
      <sheetName val="Shape"/>
      <sheetName val="1 Sample Var"/>
      <sheetName val="Good Fit 0"/>
      <sheetName val="Good Fit 1"/>
      <sheetName val="Good Fit 2"/>
      <sheetName val="Good Fit 3"/>
      <sheetName val="Dispers"/>
      <sheetName val="Chi-Sq 1"/>
      <sheetName val="Chi-Sq 2"/>
      <sheetName val="Chi-Sq 3"/>
      <sheetName val="Chi-Sq 4"/>
      <sheetName val="Chi-Sq 5"/>
      <sheetName val="Post-hoc 1"/>
      <sheetName val="Post-hoc 1a"/>
      <sheetName val="Post-hoc 1b"/>
      <sheetName val="Post-hoc 2"/>
      <sheetName val="Std Res"/>
      <sheetName val="Adj Res"/>
      <sheetName val="Fisher"/>
      <sheetName val="Fisher 2"/>
      <sheetName val="Sim 1"/>
      <sheetName val="Sim 2"/>
      <sheetName val="CA"/>
      <sheetName val="CMH"/>
      <sheetName val="CMH 1"/>
      <sheetName val="CMH 2"/>
      <sheetName val="Tol"/>
      <sheetName val="F Dist"/>
      <sheetName val="F Test"/>
      <sheetName val="CI Var Ratio"/>
      <sheetName val="NCHI 1"/>
      <sheetName val="NCHI 2"/>
      <sheetName val="NCHI 3"/>
      <sheetName val="Power Var2"/>
      <sheetName val="Power Var2a"/>
      <sheetName val="NF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F3" t="str">
            <v>ln(-ln(1-F(x)))</v>
          </cell>
        </row>
        <row r="4">
          <cell r="D4">
            <v>5.7525726388256331</v>
          </cell>
          <cell r="F4">
            <v>-3.1568494936985307</v>
          </cell>
        </row>
        <row r="5">
          <cell r="D5">
            <v>5.955837369464831</v>
          </cell>
          <cell r="F5">
            <v>-2.0134186780399479</v>
          </cell>
        </row>
        <row r="6">
          <cell r="D6">
            <v>6.1882641230825897</v>
          </cell>
          <cell r="F6">
            <v>-1.4540814547855936</v>
          </cell>
        </row>
        <row r="7">
          <cell r="D7">
            <v>6.2324480165505225</v>
          </cell>
          <cell r="F7">
            <v>-1.0646733274461582</v>
          </cell>
        </row>
        <row r="8">
          <cell r="D8">
            <v>6.2383246250395077</v>
          </cell>
          <cell r="F8">
            <v>-0.75501486250840832</v>
          </cell>
        </row>
        <row r="9">
          <cell r="D9">
            <v>6.4183649359362116</v>
          </cell>
          <cell r="F9">
            <v>-0.48921992871505598</v>
          </cell>
        </row>
        <row r="10">
          <cell r="D10">
            <v>6.4922398350204711</v>
          </cell>
          <cell r="F10">
            <v>-0.24825810104714613</v>
          </cell>
        </row>
        <row r="11">
          <cell r="D11">
            <v>6.5861716548546747</v>
          </cell>
          <cell r="F11">
            <v>-1.9356888580482099E-2</v>
          </cell>
        </row>
        <row r="12">
          <cell r="D12">
            <v>6.6240652277998935</v>
          </cell>
          <cell r="F12">
            <v>0.20875548273706646</v>
          </cell>
        </row>
        <row r="13">
          <cell r="D13">
            <v>6.6982680541154132</v>
          </cell>
          <cell r="F13">
            <v>0.45019364959260355</v>
          </cell>
        </row>
        <row r="14">
          <cell r="D14">
            <v>6.7428806357919031</v>
          </cell>
          <cell r="F14">
            <v>0.73209936808644527</v>
          </cell>
        </row>
        <row r="15">
          <cell r="D15">
            <v>6.7707894239089796</v>
          </cell>
          <cell r="F15">
            <v>1.1562690064065477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4E2E8-D630-4BE6-A9AD-5216B0E7B454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50</v>
      </c>
    </row>
    <row r="2" spans="1:2" x14ac:dyDescent="0.35">
      <c r="A2" t="s">
        <v>53</v>
      </c>
    </row>
    <row r="4" spans="1:2" x14ac:dyDescent="0.35">
      <c r="A4" t="s">
        <v>51</v>
      </c>
      <c r="B4" s="23">
        <v>44859</v>
      </c>
    </row>
    <row r="6" spans="1:2" x14ac:dyDescent="0.35">
      <c r="A6" s="24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61DC-D6E9-47E8-B881-C45FD12072F1}">
  <sheetPr codeName="Sheet50"/>
  <dimension ref="A1:AA42"/>
  <sheetViews>
    <sheetView workbookViewId="0"/>
  </sheetViews>
  <sheetFormatPr defaultRowHeight="14.5" x14ac:dyDescent="0.35"/>
  <cols>
    <col min="1" max="1" width="6" customWidth="1"/>
    <col min="3" max="3" width="9.1796875" customWidth="1"/>
    <col min="6" max="6" width="12.81640625" customWidth="1"/>
    <col min="8" max="8" width="10.26953125" customWidth="1"/>
    <col min="9" max="9" width="9.1796875" customWidth="1"/>
    <col min="10" max="10" width="2.453125" customWidth="1"/>
    <col min="11" max="11" width="33" customWidth="1"/>
  </cols>
  <sheetData>
    <row r="1" spans="1:27" x14ac:dyDescent="0.35">
      <c r="A1" s="1" t="s">
        <v>0</v>
      </c>
      <c r="B1" s="1"/>
    </row>
    <row r="2" spans="1:27" x14ac:dyDescent="0.35">
      <c r="U2" t="s">
        <v>1</v>
      </c>
    </row>
    <row r="3" spans="1:27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H3" s="3" t="s">
        <v>8</v>
      </c>
      <c r="I3" s="4" t="e">
        <f ca="1">SLOPE(F4:F15,D4:D15)</f>
        <v>#NAME?</v>
      </c>
      <c r="K3" t="e">
        <f ca="1">FTEXT(I3)</f>
        <v>#NAME?</v>
      </c>
    </row>
    <row r="4" spans="1:27" ht="15" thickBot="1" x14ac:dyDescent="0.4">
      <c r="A4" s="5">
        <v>1</v>
      </c>
      <c r="B4" s="5">
        <v>509</v>
      </c>
      <c r="C4" s="5" t="e">
        <f t="array" aca="1" ref="C4:C15" ca="1">QSORT(B4:B15)</f>
        <v>#NAME?</v>
      </c>
      <c r="D4" t="e">
        <f t="shared" ref="D4:D15" ca="1" si="0">LN(C4)</f>
        <v>#NAME?</v>
      </c>
      <c r="E4">
        <f t="shared" ref="E4:E15" si="1">(A4-0.5)/A$15</f>
        <v>4.1666666666666664E-2</v>
      </c>
      <c r="F4">
        <f t="shared" ref="F4:F15" si="2">LN(-LN(1-E4))</f>
        <v>-3.1568494936985307</v>
      </c>
      <c r="H4" s="7" t="s">
        <v>9</v>
      </c>
      <c r="I4" s="8" t="e">
        <f ca="1">INTERCEPT(F4:F15,D4:D15)</f>
        <v>#NAME?</v>
      </c>
      <c r="K4" t="e">
        <f ca="1">FTEXT(I4)</f>
        <v>#NAME?</v>
      </c>
      <c r="U4" s="9" t="s">
        <v>10</v>
      </c>
      <c r="V4" s="9"/>
      <c r="X4" s="9"/>
      <c r="Y4" s="9"/>
    </row>
    <row r="5" spans="1:27" ht="15" customHeight="1" thickTop="1" x14ac:dyDescent="0.35">
      <c r="A5" s="5">
        <f t="shared" ref="A5:A15" si="3">A4+1</f>
        <v>2</v>
      </c>
      <c r="B5" s="5">
        <v>660</v>
      </c>
      <c r="C5" s="5" t="e">
        <f ca="1"/>
        <v>#NAME?</v>
      </c>
      <c r="D5" t="e">
        <f t="shared" ca="1" si="0"/>
        <v>#NAME?</v>
      </c>
      <c r="E5">
        <f t="shared" si="1"/>
        <v>0.125</v>
      </c>
      <c r="F5">
        <f t="shared" si="2"/>
        <v>-2.0134186780399479</v>
      </c>
      <c r="H5" s="10" t="s">
        <v>11</v>
      </c>
      <c r="I5" s="11" t="e">
        <f ca="1">EXP(-I4/I3)</f>
        <v>#NAME?</v>
      </c>
      <c r="K5" t="e">
        <f ca="1">FTEXT(I5)</f>
        <v>#NAME?</v>
      </c>
      <c r="U5" t="s">
        <v>12</v>
      </c>
      <c r="V5" t="e">
        <f ca="1">SQRT(V6)</f>
        <v>#NAME?</v>
      </c>
      <c r="X5" t="s">
        <v>13</v>
      </c>
      <c r="Y5" t="e">
        <f ca="1">V9*LN(W14/V9)+2*(V13+1)</f>
        <v>#NAME?</v>
      </c>
    </row>
    <row r="6" spans="1:27" x14ac:dyDescent="0.35">
      <c r="A6" s="5">
        <f t="shared" si="3"/>
        <v>3</v>
      </c>
      <c r="B6" s="5">
        <v>386</v>
      </c>
      <c r="C6" s="5" t="e">
        <f ca="1"/>
        <v>#NAME?</v>
      </c>
      <c r="D6" t="e">
        <f t="shared" ca="1" si="0"/>
        <v>#NAME?</v>
      </c>
      <c r="E6">
        <f t="shared" si="1"/>
        <v>0.20833333333333334</v>
      </c>
      <c r="F6">
        <f t="shared" si="2"/>
        <v>-1.4540814547855936</v>
      </c>
      <c r="U6" t="s">
        <v>14</v>
      </c>
      <c r="V6" t="e">
        <f ca="1">W13/W15</f>
        <v>#NAME?</v>
      </c>
      <c r="X6" t="s">
        <v>15</v>
      </c>
      <c r="Y6" t="e">
        <f ca="1">Y5+2*(V13+2)*(V13+3)/(V9-V13-3)</f>
        <v>#NAME?</v>
      </c>
    </row>
    <row r="7" spans="1:27" x14ac:dyDescent="0.35">
      <c r="A7" s="5">
        <f t="shared" si="3"/>
        <v>4</v>
      </c>
      <c r="B7" s="5">
        <v>753</v>
      </c>
      <c r="C7" s="5" t="e">
        <f ca="1"/>
        <v>#NAME?</v>
      </c>
      <c r="D7" t="e">
        <f t="shared" ca="1" si="0"/>
        <v>#NAME?</v>
      </c>
      <c r="E7">
        <f t="shared" si="1"/>
        <v>0.29166666666666669</v>
      </c>
      <c r="F7">
        <f t="shared" si="2"/>
        <v>-1.0646733274461582</v>
      </c>
      <c r="H7" t="s">
        <v>16</v>
      </c>
      <c r="I7" s="4" t="e">
        <f ca="1">AVERAGE(C4:C15)</f>
        <v>#NAME?</v>
      </c>
      <c r="K7" t="e">
        <f ca="1">FTEXT(I7)</f>
        <v>#NAME?</v>
      </c>
      <c r="U7" t="s">
        <v>17</v>
      </c>
      <c r="V7" t="e">
        <f ca="1">1-(1-V6)*(V9-1)/(V9-V13-1)</f>
        <v>#NAME?</v>
      </c>
      <c r="X7" s="12" t="s">
        <v>18</v>
      </c>
      <c r="Y7" s="12" t="e">
        <f ca="1">V9*LN(W14/V9)+(V13+1)*LN(V9)</f>
        <v>#NAME?</v>
      </c>
    </row>
    <row r="8" spans="1:27" x14ac:dyDescent="0.35">
      <c r="A8" s="5">
        <f t="shared" si="3"/>
        <v>5</v>
      </c>
      <c r="B8" s="5">
        <v>811</v>
      </c>
      <c r="C8" s="5" t="e">
        <f ca="1"/>
        <v>#NAME?</v>
      </c>
      <c r="D8" t="e">
        <f t="shared" ca="1" si="0"/>
        <v>#NAME?</v>
      </c>
      <c r="E8">
        <f t="shared" si="1"/>
        <v>0.375</v>
      </c>
      <c r="F8">
        <f t="shared" si="2"/>
        <v>-0.75501486250840832</v>
      </c>
      <c r="H8" t="s">
        <v>19</v>
      </c>
      <c r="I8" s="11" t="e">
        <f ca="1">I5*EXP(GAMMALN(1+1/I3))</f>
        <v>#NAME?</v>
      </c>
      <c r="K8" t="e">
        <f ca="1">FTEXT(I8)</f>
        <v>#NAME?</v>
      </c>
      <c r="U8" t="s">
        <v>20</v>
      </c>
      <c r="V8" t="e">
        <f ca="1">SQRT(X14)</f>
        <v>#NAME?</v>
      </c>
    </row>
    <row r="9" spans="1:27" x14ac:dyDescent="0.35">
      <c r="A9" s="5">
        <f t="shared" si="3"/>
        <v>6</v>
      </c>
      <c r="B9" s="5">
        <v>613</v>
      </c>
      <c r="C9" s="5" t="e">
        <f ca="1"/>
        <v>#NAME?</v>
      </c>
      <c r="D9" t="e">
        <f t="shared" ca="1" si="0"/>
        <v>#NAME?</v>
      </c>
      <c r="E9">
        <f t="shared" si="1"/>
        <v>0.45833333333333331</v>
      </c>
      <c r="F9">
        <f t="shared" si="2"/>
        <v>-0.48921992871505598</v>
      </c>
      <c r="U9" s="12" t="s">
        <v>21</v>
      </c>
      <c r="V9" s="12">
        <f>COUNT(F4:F15)</f>
        <v>12</v>
      </c>
    </row>
    <row r="10" spans="1:27" x14ac:dyDescent="0.35">
      <c r="A10" s="5">
        <f t="shared" si="3"/>
        <v>7</v>
      </c>
      <c r="B10" s="5">
        <v>848</v>
      </c>
      <c r="C10" s="5" t="e">
        <f ca="1"/>
        <v>#NAME?</v>
      </c>
      <c r="D10" t="e">
        <f t="shared" ca="1" si="0"/>
        <v>#NAME?</v>
      </c>
      <c r="E10">
        <f t="shared" si="1"/>
        <v>0.54166666666666663</v>
      </c>
      <c r="F10">
        <f t="shared" si="2"/>
        <v>-0.24825810104714613</v>
      </c>
      <c r="H10" t="s">
        <v>22</v>
      </c>
      <c r="I10" s="4" t="e">
        <f ca="1">VAR(C4:C15)</f>
        <v>#NAME?</v>
      </c>
      <c r="K10" s="13" t="s">
        <v>23</v>
      </c>
    </row>
    <row r="11" spans="1:27" ht="15" thickBot="1" x14ac:dyDescent="0.4">
      <c r="A11" s="5">
        <f t="shared" si="3"/>
        <v>8</v>
      </c>
      <c r="B11" s="5">
        <v>725</v>
      </c>
      <c r="C11" s="5" t="e">
        <f ca="1"/>
        <v>#NAME?</v>
      </c>
      <c r="D11" t="e">
        <f t="shared" ca="1" si="0"/>
        <v>#NAME?</v>
      </c>
      <c r="E11">
        <f t="shared" si="1"/>
        <v>0.625</v>
      </c>
      <c r="F11">
        <f t="shared" si="2"/>
        <v>-1.9356888580482099E-2</v>
      </c>
      <c r="H11" t="s">
        <v>24</v>
      </c>
      <c r="I11" s="11" t="e">
        <f ca="1">I5^2*EXP(GAMMALN(1+2/I3))-I8^2</f>
        <v>#NAME?</v>
      </c>
      <c r="K11" t="e">
        <f ca="1">FTEXT(I11)</f>
        <v>#NAME?</v>
      </c>
      <c r="U11" t="s">
        <v>25</v>
      </c>
      <c r="Y11" s="5" t="s">
        <v>26</v>
      </c>
      <c r="Z11" s="5">
        <v>0.05</v>
      </c>
    </row>
    <row r="12" spans="1:27" ht="15" thickTop="1" x14ac:dyDescent="0.35">
      <c r="A12" s="5">
        <f t="shared" si="3"/>
        <v>9</v>
      </c>
      <c r="B12" s="5">
        <v>315</v>
      </c>
      <c r="C12" s="5" t="e">
        <f ca="1"/>
        <v>#NAME?</v>
      </c>
      <c r="D12" t="e">
        <f t="shared" ca="1" si="0"/>
        <v>#NAME?</v>
      </c>
      <c r="E12">
        <f t="shared" si="1"/>
        <v>0.70833333333333337</v>
      </c>
      <c r="F12">
        <f t="shared" si="2"/>
        <v>0.20875548273706646</v>
      </c>
      <c r="U12" s="14"/>
      <c r="V12" s="14" t="s">
        <v>27</v>
      </c>
      <c r="W12" s="14" t="s">
        <v>28</v>
      </c>
      <c r="X12" s="14" t="s">
        <v>29</v>
      </c>
      <c r="Y12" s="14" t="s">
        <v>30</v>
      </c>
      <c r="Z12" s="14" t="s">
        <v>31</v>
      </c>
      <c r="AA12" s="14" t="s">
        <v>32</v>
      </c>
    </row>
    <row r="13" spans="1:27" x14ac:dyDescent="0.35">
      <c r="A13" s="5">
        <f t="shared" si="3"/>
        <v>10</v>
      </c>
      <c r="B13" s="5">
        <v>872</v>
      </c>
      <c r="C13" s="5" t="e">
        <f ca="1"/>
        <v>#NAME?</v>
      </c>
      <c r="D13" t="e">
        <f t="shared" ca="1" si="0"/>
        <v>#NAME?</v>
      </c>
      <c r="E13">
        <f t="shared" si="1"/>
        <v>0.79166666666666663</v>
      </c>
      <c r="F13">
        <f t="shared" si="2"/>
        <v>0.45019364959260355</v>
      </c>
      <c r="H13" t="s">
        <v>33</v>
      </c>
      <c r="I13" s="15" t="e">
        <f ca="1">RSQ(F4:F15,D4:D15)</f>
        <v>#NAME?</v>
      </c>
      <c r="K13" t="e">
        <f ca="1">FTEXT(I13)</f>
        <v>#NAME?</v>
      </c>
      <c r="U13" t="s">
        <v>34</v>
      </c>
      <c r="V13">
        <f ca="1">COUNT(D4)</f>
        <v>0</v>
      </c>
      <c r="W13" t="e">
        <f ca="1">DEVSQ(MMULT(DEsign(D4:D15),V18:V19))</f>
        <v>#NAME?</v>
      </c>
      <c r="X13" t="e">
        <f ca="1">W13/V13</f>
        <v>#NAME?</v>
      </c>
      <c r="Y13" t="e">
        <f ca="1">X13/X14</f>
        <v>#NAME?</v>
      </c>
      <c r="Z13" t="e">
        <f ca="1">FDIST(Y13,V13,V14)</f>
        <v>#NAME?</v>
      </c>
      <c r="AA13" s="5" t="e">
        <f ca="1">IF(Z13&lt;Z11,"yes","no")</f>
        <v>#NAME?</v>
      </c>
    </row>
    <row r="14" spans="1:27" x14ac:dyDescent="0.35">
      <c r="A14" s="5">
        <f t="shared" si="3"/>
        <v>11</v>
      </c>
      <c r="B14" s="5">
        <v>487</v>
      </c>
      <c r="C14" s="5" t="e">
        <f ca="1"/>
        <v>#NAME?</v>
      </c>
      <c r="D14" t="e">
        <f t="shared" ca="1" si="0"/>
        <v>#NAME?</v>
      </c>
      <c r="E14">
        <f t="shared" si="1"/>
        <v>0.875</v>
      </c>
      <c r="F14">
        <f t="shared" si="2"/>
        <v>0.73209936808644527</v>
      </c>
      <c r="U14" t="s">
        <v>35</v>
      </c>
      <c r="V14">
        <f ca="1">V15-V13</f>
        <v>11</v>
      </c>
      <c r="W14" t="e">
        <f ca="1">W15-W13</f>
        <v>#NAME?</v>
      </c>
      <c r="X14" t="e">
        <f ca="1">W14/V14</f>
        <v>#NAME?</v>
      </c>
    </row>
    <row r="15" spans="1:27" x14ac:dyDescent="0.35">
      <c r="A15" s="6">
        <f t="shared" si="3"/>
        <v>12</v>
      </c>
      <c r="B15" s="6">
        <v>512</v>
      </c>
      <c r="C15" s="6" t="e">
        <f ca="1"/>
        <v>#NAME?</v>
      </c>
      <c r="D15" s="12" t="e">
        <f t="shared" ca="1" si="0"/>
        <v>#NAME?</v>
      </c>
      <c r="E15" s="12">
        <f t="shared" si="1"/>
        <v>0.95833333333333337</v>
      </c>
      <c r="F15" s="12">
        <f t="shared" si="2"/>
        <v>1.1562690064065477</v>
      </c>
      <c r="U15" s="12" t="s">
        <v>36</v>
      </c>
      <c r="V15" s="12">
        <f>V9-1</f>
        <v>11</v>
      </c>
      <c r="W15" s="12">
        <f>DEVSQ(F4:F15)</f>
        <v>16.56885693470263</v>
      </c>
      <c r="X15" s="12"/>
      <c r="Y15" s="12"/>
      <c r="Z15" s="12"/>
      <c r="AA15" s="12"/>
    </row>
    <row r="16" spans="1:27" ht="15" thickBot="1" x14ac:dyDescent="0.4"/>
    <row r="17" spans="8:27" ht="15" thickTop="1" x14ac:dyDescent="0.35">
      <c r="U17" s="14"/>
      <c r="V17" s="14" t="s">
        <v>37</v>
      </c>
      <c r="W17" s="14" t="s">
        <v>38</v>
      </c>
      <c r="X17" s="14" t="s">
        <v>39</v>
      </c>
      <c r="Y17" s="14" t="s">
        <v>31</v>
      </c>
      <c r="Z17" s="14" t="s">
        <v>40</v>
      </c>
      <c r="AA17" s="14" t="s">
        <v>41</v>
      </c>
    </row>
    <row r="18" spans="8:27" x14ac:dyDescent="0.35">
      <c r="H18" t="s">
        <v>42</v>
      </c>
      <c r="I18" s="4" t="e">
        <f ca="1">I5</f>
        <v>#NAME?</v>
      </c>
      <c r="K18" t="e">
        <f ca="1">FTEXT(I18)</f>
        <v>#NAME?</v>
      </c>
      <c r="M18" s="16" t="e">
        <f t="array" aca="1" ref="M18:N22" ca="1">LINEST(F4:F15,D4:D15,TRUE,TRUE)</f>
        <v>#VALUE!</v>
      </c>
      <c r="N18" s="17" t="e">
        <f ca="1"/>
        <v>#VALUE!</v>
      </c>
      <c r="U18" t="s">
        <v>43</v>
      </c>
      <c r="V18" t="e">
        <f t="array" aca="1" ref="V18:W19" ca="1">RegCoeff(D4:D15,F4:F15)</f>
        <v>#NAME?</v>
      </c>
      <c r="W18" t="e">
        <f ca="1"/>
        <v>#NAME?</v>
      </c>
      <c r="X18" t="e">
        <f ca="1">V18/W18</f>
        <v>#NAME?</v>
      </c>
      <c r="Y18" t="e">
        <f ca="1">TDIST(ABS(X18),$V$14,2)</f>
        <v>#NAME?</v>
      </c>
      <c r="Z18" t="e">
        <f ca="1">V18-TINV(Z$11,$V$14)*W18</f>
        <v>#NAME?</v>
      </c>
      <c r="AA18" t="e">
        <f ca="1">V18+TINV(Z$11,$V$14)*W18</f>
        <v>#NAME?</v>
      </c>
    </row>
    <row r="19" spans="8:27" x14ac:dyDescent="0.35">
      <c r="H19" t="s">
        <v>44</v>
      </c>
      <c r="I19" s="8" t="e">
        <f ca="1">I3</f>
        <v>#NAME?</v>
      </c>
      <c r="K19" t="e">
        <f ca="1">FTEXT(I19)</f>
        <v>#NAME?</v>
      </c>
      <c r="M19" s="18" t="e">
        <f ca="1"/>
        <v>#VALUE!</v>
      </c>
      <c r="N19" s="19" t="e">
        <f ca="1"/>
        <v>#VALUE!</v>
      </c>
      <c r="U19" s="12" t="str">
        <f t="array" ref="U19">TRANSPOSE(D3)</f>
        <v>ln(x)</v>
      </c>
      <c r="V19" s="12" t="e">
        <f ca="1"/>
        <v>#NAME?</v>
      </c>
      <c r="W19" s="12" t="e">
        <f ca="1"/>
        <v>#NAME?</v>
      </c>
      <c r="X19" s="12" t="e">
        <f ca="1">V19/W19</f>
        <v>#NAME?</v>
      </c>
      <c r="Y19" s="12" t="e">
        <f ca="1">TDIST(ABS(X19),$V$14,2)</f>
        <v>#NAME?</v>
      </c>
      <c r="Z19" s="12" t="e">
        <f ca="1">V19-TINV(Z$11,$V$14)*W19</f>
        <v>#NAME?</v>
      </c>
      <c r="AA19" s="12" t="e">
        <f ca="1">V19+TINV(Z$11,$V$14)*W19</f>
        <v>#NAME?</v>
      </c>
    </row>
    <row r="20" spans="8:27" x14ac:dyDescent="0.35">
      <c r="H20" t="s">
        <v>45</v>
      </c>
      <c r="I20" s="8">
        <f>AVERAGE(B4:B15)</f>
        <v>624.25</v>
      </c>
      <c r="K20" t="e">
        <f ca="1">FTEXT(I20)</f>
        <v>#NAME?</v>
      </c>
      <c r="M20" s="20" t="e">
        <f ca="1"/>
        <v>#VALUE!</v>
      </c>
      <c r="N20" s="19" t="e">
        <f ca="1"/>
        <v>#VALUE!</v>
      </c>
    </row>
    <row r="21" spans="8:27" x14ac:dyDescent="0.35">
      <c r="H21" t="s">
        <v>46</v>
      </c>
      <c r="I21" s="8" t="e">
        <f ca="1">I18*EXP(GAMMALN(1+1/I19))</f>
        <v>#NAME?</v>
      </c>
      <c r="K21" t="e">
        <f ca="1">FTEXT(I21)</f>
        <v>#NAME?</v>
      </c>
      <c r="M21" s="20" t="e">
        <f ca="1"/>
        <v>#VALUE!</v>
      </c>
      <c r="N21" s="19" t="e">
        <f ca="1"/>
        <v>#VALUE!</v>
      </c>
    </row>
    <row r="22" spans="8:27" x14ac:dyDescent="0.35">
      <c r="H22" t="s">
        <v>47</v>
      </c>
      <c r="I22" s="8">
        <f>VAR(B4:B15)</f>
        <v>33779.11363636364</v>
      </c>
      <c r="K22" t="e">
        <f ca="1">FTEXT(I22)</f>
        <v>#NAME?</v>
      </c>
      <c r="M22" s="21" t="e">
        <f ca="1"/>
        <v>#VALUE!</v>
      </c>
      <c r="N22" s="22" t="e">
        <f ca="1"/>
        <v>#VALUE!</v>
      </c>
    </row>
    <row r="23" spans="8:27" x14ac:dyDescent="0.35">
      <c r="H23" t="s">
        <v>48</v>
      </c>
      <c r="I23" s="8" t="e">
        <f ca="1">I18^2*EXP(GAMMALN(1+2/I19))-I21^2</f>
        <v>#NAME?</v>
      </c>
      <c r="K23" t="e">
        <f ca="1">FTEXT(I23)</f>
        <v>#NAME?</v>
      </c>
    </row>
    <row r="24" spans="8:27" x14ac:dyDescent="0.35">
      <c r="H24" t="s">
        <v>49</v>
      </c>
      <c r="I24" s="11" t="e">
        <f ca="1">CORREL(F4:F15,D4:D15*I3+I4)^2</f>
        <v>#NAME?</v>
      </c>
      <c r="K24" t="e">
        <f ca="1">FTEXT(I24)</f>
        <v>#NAME?</v>
      </c>
    </row>
    <row r="26" spans="8:27" x14ac:dyDescent="0.35">
      <c r="H26" t="e">
        <f t="array" aca="1" ref="H26:I33" ca="1">WEIBULL_FITR(B4:B15,TRUE)</f>
        <v>#NAME?</v>
      </c>
      <c r="I26" s="4" t="e">
        <f ca="1"/>
        <v>#NAME?</v>
      </c>
      <c r="K26" t="e">
        <f ca="1">FTEXT(I26)</f>
        <v>#NAME?</v>
      </c>
    </row>
    <row r="27" spans="8:27" x14ac:dyDescent="0.35">
      <c r="H27" t="e">
        <f ca="1"/>
        <v>#NAME?</v>
      </c>
      <c r="I27" s="8" t="e">
        <f ca="1"/>
        <v>#NAME?</v>
      </c>
    </row>
    <row r="28" spans="8:27" x14ac:dyDescent="0.35">
      <c r="H28" t="e">
        <f ca="1"/>
        <v>#NAME?</v>
      </c>
      <c r="I28" s="8" t="e">
        <f ca="1"/>
        <v>#NAME?</v>
      </c>
    </row>
    <row r="29" spans="8:27" x14ac:dyDescent="0.35">
      <c r="H29" t="e">
        <f ca="1"/>
        <v>#NAME?</v>
      </c>
      <c r="I29" s="8" t="e">
        <f ca="1"/>
        <v>#NAME?</v>
      </c>
    </row>
    <row r="30" spans="8:27" x14ac:dyDescent="0.35">
      <c r="H30" t="e">
        <f ca="1"/>
        <v>#NAME?</v>
      </c>
      <c r="I30" s="8" t="e">
        <f ca="1"/>
        <v>#NAME?</v>
      </c>
    </row>
    <row r="31" spans="8:27" x14ac:dyDescent="0.35">
      <c r="H31" t="e">
        <f ca="1"/>
        <v>#NAME?</v>
      </c>
      <c r="I31" s="8" t="e">
        <f ca="1"/>
        <v>#NAME?</v>
      </c>
    </row>
    <row r="32" spans="8:27" x14ac:dyDescent="0.35">
      <c r="H32" t="e">
        <f ca="1"/>
        <v>#NAME?</v>
      </c>
      <c r="I32" s="8" t="e">
        <f ca="1"/>
        <v>#NAME?</v>
      </c>
    </row>
    <row r="33" spans="8:11" x14ac:dyDescent="0.35">
      <c r="H33" t="e">
        <f ca="1"/>
        <v>#NAME?</v>
      </c>
      <c r="I33" s="11" t="e">
        <f ca="1"/>
        <v>#NAME?</v>
      </c>
    </row>
    <row r="35" spans="8:11" x14ac:dyDescent="0.35">
      <c r="H35" t="e">
        <f t="array" aca="1" ref="H35:I42" ca="1">WEIBULL_FITR(B4:B15,TRUE,FALSE)</f>
        <v>#NAME?</v>
      </c>
      <c r="I35" s="4" t="e">
        <f ca="1"/>
        <v>#NAME?</v>
      </c>
      <c r="K35" t="e">
        <f ca="1">FTEXT(I35)</f>
        <v>#NAME?</v>
      </c>
    </row>
    <row r="36" spans="8:11" x14ac:dyDescent="0.35">
      <c r="H36" t="e">
        <f ca="1"/>
        <v>#NAME?</v>
      </c>
      <c r="I36" s="8" t="e">
        <f ca="1"/>
        <v>#NAME?</v>
      </c>
    </row>
    <row r="37" spans="8:11" x14ac:dyDescent="0.35">
      <c r="H37" t="e">
        <f ca="1"/>
        <v>#NAME?</v>
      </c>
      <c r="I37" s="8" t="e">
        <f ca="1"/>
        <v>#NAME?</v>
      </c>
    </row>
    <row r="38" spans="8:11" x14ac:dyDescent="0.35">
      <c r="H38" t="e">
        <f ca="1"/>
        <v>#NAME?</v>
      </c>
      <c r="I38" s="8" t="e">
        <f ca="1"/>
        <v>#NAME?</v>
      </c>
    </row>
    <row r="39" spans="8:11" x14ac:dyDescent="0.35">
      <c r="H39" t="e">
        <f ca="1"/>
        <v>#NAME?</v>
      </c>
      <c r="I39" s="8" t="e">
        <f ca="1"/>
        <v>#NAME?</v>
      </c>
    </row>
    <row r="40" spans="8:11" x14ac:dyDescent="0.35">
      <c r="H40" t="e">
        <f ca="1"/>
        <v>#NAME?</v>
      </c>
      <c r="I40" s="8" t="e">
        <f ca="1"/>
        <v>#NAME?</v>
      </c>
    </row>
    <row r="41" spans="8:11" x14ac:dyDescent="0.35">
      <c r="H41" t="e">
        <f ca="1"/>
        <v>#NAME?</v>
      </c>
      <c r="I41" s="8" t="e">
        <f ca="1"/>
        <v>#NAME?</v>
      </c>
    </row>
    <row r="42" spans="8:11" x14ac:dyDescent="0.35">
      <c r="H42" t="e">
        <f ca="1"/>
        <v>#NAME?</v>
      </c>
      <c r="I42" s="11" t="e">
        <f ca="1"/>
        <v>#NAME?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2022-10-25T08:20:27Z</dcterms:created>
  <dcterms:modified xsi:type="dcterms:W3CDTF">2022-10-25T08:25:38Z</dcterms:modified>
</cp:coreProperties>
</file>