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69943E60-32E3-4AD3-8622-30489333C309}" xr6:coauthVersionLast="47" xr6:coauthVersionMax="47" xr10:uidLastSave="{00000000-0000-0000-0000-000000000000}"/>
  <bookViews>
    <workbookView xWindow="-110" yWindow="-110" windowWidth="19420" windowHeight="10300" xr2:uid="{6CA7B388-2A5E-4DD0-ACEA-BC733D4A6F78}"/>
  </bookViews>
  <sheets>
    <sheet name="Title" sheetId="5" r:id="rId1"/>
    <sheet name="Dist" sheetId="1" r:id="rId2"/>
    <sheet name="MoM" sheetId="2" r:id="rId3"/>
    <sheet name="AD" sheetId="4" r:id="rId4"/>
  </sheets>
  <externalReferences>
    <externalReference r:id="rId5"/>
  </externalReferences>
  <definedNames>
    <definedName name="solver_adj" localSheetId="3" hidden="1">AD!#REF!</definedName>
    <definedName name="solver_cvg" localSheetId="3" hidden="1">0.0001</definedName>
    <definedName name="solver_drv" localSheetId="3" hidden="1">1</definedName>
    <definedName name="solver_eng" localSheetId="3" hidden="1">1</definedName>
    <definedName name="solver_est" localSheetId="3" hidden="1">1</definedName>
    <definedName name="solver_itr" localSheetId="3" hidden="1">2147483647</definedName>
    <definedName name="solver_lhs1" localSheetId="3" hidden="1">AD!#REF!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2</definedName>
    <definedName name="solver_nod" localSheetId="3" hidden="1">2147483647</definedName>
    <definedName name="solver_num" localSheetId="3" hidden="1">1</definedName>
    <definedName name="solver_nwt" localSheetId="3" hidden="1">1</definedName>
    <definedName name="solver_opt" localSheetId="3" hidden="1">AD!#REF!</definedName>
    <definedName name="solver_pre" localSheetId="3" hidden="1">0.000001</definedName>
    <definedName name="solver_rbv" localSheetId="3" hidden="1">1</definedName>
    <definedName name="solver_rel1" localSheetId="3" hidden="1">3</definedName>
    <definedName name="solver_rhs1" localSheetId="3" hidden="1">0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4" l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3" i="4"/>
  <c r="H3" i="4" a="1"/>
  <c r="I10" i="2" a="1"/>
  <c r="I6" i="2" a="1"/>
  <c r="I5" i="2" a="1"/>
  <c r="I7" i="2" a="1"/>
  <c r="I9" i="2" a="1"/>
  <c r="I4" i="2" a="1"/>
  <c r="I12" i="2" a="1"/>
  <c r="H3" i="4" l="1"/>
  <c r="I12" i="2"/>
  <c r="I4" i="2"/>
  <c r="I9" i="2"/>
  <c r="I7" i="2"/>
  <c r="I5" i="2"/>
  <c r="I6" i="2"/>
  <c r="I10" i="2"/>
  <c r="G9" i="2" l="1"/>
  <c r="G5" i="2"/>
  <c r="G4" i="2"/>
  <c r="G7" i="1" a="1"/>
  <c r="F7" i="1" a="1"/>
  <c r="G8" i="1" a="1"/>
  <c r="E8" i="1" a="1"/>
  <c r="F12" i="2" a="1"/>
  <c r="F8" i="1" a="1"/>
  <c r="C8" i="1" a="1"/>
  <c r="B7" i="1" a="1"/>
  <c r="E7" i="1" a="1"/>
  <c r="B8" i="1" a="1"/>
  <c r="D8" i="1" a="1"/>
  <c r="C7" i="1" a="1"/>
  <c r="D7" i="1" a="1"/>
  <c r="F12" i="2" l="1"/>
  <c r="G6" i="2"/>
  <c r="G7" i="2" s="1"/>
  <c r="G8" i="1"/>
  <c r="G9" i="1" s="1"/>
  <c r="F7" i="1"/>
  <c r="G7" i="1"/>
  <c r="F8" i="1"/>
  <c r="F9" i="1" s="1"/>
  <c r="E8" i="1"/>
  <c r="E9" i="1" s="1"/>
  <c r="E7" i="1"/>
  <c r="D8" i="1"/>
  <c r="D9" i="1" s="1"/>
  <c r="D7" i="1"/>
  <c r="C7" i="1"/>
  <c r="C8" i="1"/>
  <c r="C9" i="1" s="1"/>
  <c r="B8" i="1"/>
  <c r="B9" i="1" s="1"/>
  <c r="B7" i="1"/>
  <c r="D10" i="1" a="1"/>
  <c r="E10" i="1" a="1"/>
  <c r="B10" i="1" a="1"/>
  <c r="F10" i="1" a="1"/>
  <c r="C10" i="1" a="1"/>
  <c r="G10" i="1" a="1"/>
  <c r="G10" i="2" l="1" a="1"/>
  <c r="G10" i="2" s="1"/>
  <c r="G10" i="1"/>
  <c r="F10" i="1"/>
  <c r="D10" i="1"/>
  <c r="E10" i="1"/>
  <c r="B10" i="1"/>
  <c r="C10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<sst xmlns="http://schemas.openxmlformats.org/spreadsheetml/2006/main" count="30" uniqueCount="19">
  <si>
    <t>Generalized Pareto Distribution</t>
  </si>
  <si>
    <t>mu</t>
  </si>
  <si>
    <t>sigma</t>
  </si>
  <si>
    <t>xi</t>
  </si>
  <si>
    <t>x</t>
  </si>
  <si>
    <t>f(x)</t>
  </si>
  <si>
    <t>F(x)</t>
  </si>
  <si>
    <t>p</t>
  </si>
  <si>
    <t>I(p)</t>
  </si>
  <si>
    <t>Method of Moments</t>
  </si>
  <si>
    <t>=GPD_INV(RAND(),B3,B4,B5)</t>
  </si>
  <si>
    <t>var</t>
  </si>
  <si>
    <t>mean</t>
  </si>
  <si>
    <t>LL</t>
  </si>
  <si>
    <t>n</t>
  </si>
  <si>
    <t>Real Statistics Using Excel</t>
  </si>
  <si>
    <t>Updated</t>
  </si>
  <si>
    <t>Copyright © 2013 - 2022 Charles Zaiontz</t>
  </si>
  <si>
    <t>Anderson Darling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</si>
</sst>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quotePrefix="1"/>
    <xf numFmtId="0" fontId="0" fillId="2" borderId="0" xfId="0" applyFill="1"/>
    <xf numFmtId="15" fontId="0" fillId="0" borderId="0" xfId="0" applyNumberForma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AddIns/XRealStat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Prime"/>
      <sheetName val="MSSD"/>
      <sheetName val="Dict"/>
      <sheetName val="ADict"/>
    </sheetNames>
    <definedNames>
      <definedName name="ADTEST"/>
      <definedName name="FTEXT"/>
      <definedName name="GPD_DIST"/>
      <definedName name="GPD_FITM"/>
      <definedName name="GPD_INV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FBC07-ACBD-4839-8B29-B59CDBE77AE4}">
  <sheetPr codeName="Sheet3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15</v>
      </c>
    </row>
    <row r="2" spans="1:2" x14ac:dyDescent="0.35">
      <c r="A2" t="s">
        <v>0</v>
      </c>
    </row>
    <row r="4" spans="1:2" x14ac:dyDescent="0.35">
      <c r="A4" t="s">
        <v>16</v>
      </c>
      <c r="B4" s="6">
        <v>44794</v>
      </c>
    </row>
    <row r="6" spans="1:2" x14ac:dyDescent="0.35">
      <c r="A6" s="7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20DBE-D579-443E-AAD8-BD630D42AEAC}">
  <sheetPr codeName="Sheet1"/>
  <dimension ref="A1:G10"/>
  <sheetViews>
    <sheetView workbookViewId="0"/>
  </sheetViews>
  <sheetFormatPr defaultRowHeight="14.5" x14ac:dyDescent="0.35"/>
  <sheetData>
    <row r="1" spans="1:7" x14ac:dyDescent="0.35">
      <c r="A1" s="8" t="s">
        <v>0</v>
      </c>
    </row>
    <row r="3" spans="1:7" x14ac:dyDescent="0.35">
      <c r="A3" t="s">
        <v>1</v>
      </c>
      <c r="B3">
        <v>2</v>
      </c>
      <c r="C3">
        <v>2</v>
      </c>
      <c r="D3">
        <v>2</v>
      </c>
      <c r="E3">
        <v>2</v>
      </c>
      <c r="F3">
        <v>2</v>
      </c>
      <c r="G3">
        <v>2</v>
      </c>
    </row>
    <row r="4" spans="1:7" x14ac:dyDescent="0.35">
      <c r="A4" t="s">
        <v>2</v>
      </c>
      <c r="B4">
        <v>1.2</v>
      </c>
      <c r="C4">
        <v>1.2</v>
      </c>
      <c r="D4">
        <v>1.2</v>
      </c>
      <c r="E4">
        <v>1.2</v>
      </c>
      <c r="F4">
        <v>1.2</v>
      </c>
      <c r="G4">
        <v>1.2</v>
      </c>
    </row>
    <row r="5" spans="1:7" x14ac:dyDescent="0.35">
      <c r="A5" t="s">
        <v>3</v>
      </c>
      <c r="B5">
        <v>-0.5</v>
      </c>
      <c r="C5">
        <v>-0.5</v>
      </c>
      <c r="D5">
        <v>0</v>
      </c>
      <c r="E5">
        <v>0</v>
      </c>
      <c r="F5">
        <v>0.5</v>
      </c>
      <c r="G5">
        <v>0.5</v>
      </c>
    </row>
    <row r="6" spans="1:7" x14ac:dyDescent="0.35">
      <c r="A6" t="s">
        <v>4</v>
      </c>
      <c r="B6">
        <v>2.5</v>
      </c>
      <c r="C6">
        <v>3.5</v>
      </c>
      <c r="D6">
        <v>2.5</v>
      </c>
      <c r="E6">
        <v>3.5</v>
      </c>
      <c r="F6">
        <v>2.5</v>
      </c>
      <c r="G6">
        <v>3.5</v>
      </c>
    </row>
    <row r="7" spans="1:7" x14ac:dyDescent="0.35">
      <c r="A7" t="s">
        <v>5</v>
      </c>
      <c r="B7" cm="1">
        <f t="array" ref="B7">[1]!GPD_DIST(B6,B3,B4,B5,FALSE)</f>
        <v>0.65972222222222221</v>
      </c>
      <c r="C7" cm="1">
        <f t="array" ref="C7">[1]!GPD_DIST(C6,C3,C4,C5,FALSE)</f>
        <v>0.3125</v>
      </c>
      <c r="D7" cm="1">
        <f t="array" ref="D7">[1]!GPD_DIST(D6,D3,D4,D5,FALSE)</f>
        <v>0.54936719183370319</v>
      </c>
      <c r="E7" cm="1">
        <f t="array" ref="E7">[1]!GPD_DIST(E6,E3,E4,E5,FALSE)</f>
        <v>0.23875399738349176</v>
      </c>
      <c r="F7" cm="1">
        <f t="array" ref="F7">[1]!GPD_DIST(F6,F3,F4,F5,FALSE)</f>
        <v>0.4723440895485671</v>
      </c>
      <c r="G7" cm="1">
        <f t="array" ref="G7">[1]!GPD_DIST(G6,G3,G4,G5,FALSE)</f>
        <v>0.19420421787285694</v>
      </c>
    </row>
    <row r="8" spans="1:7" x14ac:dyDescent="0.35">
      <c r="A8" t="s">
        <v>6</v>
      </c>
      <c r="B8" cm="1">
        <f t="array" ref="B8">[1]!GPD_DIST(B6,B3,B4,B5,TRUE)</f>
        <v>0.37326388888888895</v>
      </c>
      <c r="C8" cm="1">
        <f t="array" ref="C8">[1]!GPD_DIST(C6,C3,C4,C5,TRUE)</f>
        <v>0.859375</v>
      </c>
      <c r="D8" cm="1">
        <f t="array" ref="D8">[1]!GPD_DIST(D6,D3,D4,D5,TRUE)</f>
        <v>0.34075936979955623</v>
      </c>
      <c r="E8" cm="1">
        <f t="array" ref="E8">[1]!GPD_DIST(E6,E3,E4,E5,TRUE)</f>
        <v>0.71349520313980985</v>
      </c>
      <c r="F8" cm="1">
        <f t="array" ref="F8">[1]!GPD_DIST(F6,F3,F4,F5,TRUE)</f>
        <v>0.31510107015457778</v>
      </c>
      <c r="G8" cm="1">
        <f t="array" ref="G8">[1]!GPD_DIST(G6,G3,G4,G5,TRUE)</f>
        <v>0.62130177514792906</v>
      </c>
    </row>
    <row r="9" spans="1:7" x14ac:dyDescent="0.35">
      <c r="A9" t="s">
        <v>7</v>
      </c>
      <c r="B9">
        <f t="shared" ref="B9:G9" si="0">B8</f>
        <v>0.37326388888888895</v>
      </c>
      <c r="C9">
        <f t="shared" si="0"/>
        <v>0.859375</v>
      </c>
      <c r="D9">
        <f t="shared" si="0"/>
        <v>0.34075936979955623</v>
      </c>
      <c r="E9">
        <f t="shared" si="0"/>
        <v>0.71349520313980985</v>
      </c>
      <c r="F9">
        <f t="shared" si="0"/>
        <v>0.31510107015457778</v>
      </c>
      <c r="G9">
        <f t="shared" si="0"/>
        <v>0.62130177514792906</v>
      </c>
    </row>
    <row r="10" spans="1:7" x14ac:dyDescent="0.35">
      <c r="A10" t="s">
        <v>8</v>
      </c>
      <c r="B10" cm="1">
        <f t="array" ref="B10">[1]!GPD_INV(B9,B3,B4,B5)</f>
        <v>2.5</v>
      </c>
      <c r="C10" cm="1">
        <f t="array" ref="C10">[1]!GPD_INV(C9,C3,C4,C5)</f>
        <v>3.5</v>
      </c>
      <c r="D10" cm="1">
        <f t="array" ref="D10">[1]!GPD_INV(D9,D3,D4,D5)</f>
        <v>2.5</v>
      </c>
      <c r="E10" cm="1">
        <f t="array" ref="E10">[1]!GPD_INV(E9,E3,E4,E5)</f>
        <v>3.4999999999999996</v>
      </c>
      <c r="F10" cm="1">
        <f t="array" ref="F10">[1]!GPD_INV(F9,F3,F4,F5)</f>
        <v>2.5</v>
      </c>
      <c r="G10" cm="1">
        <f t="array" ref="G10">[1]!GPD_INV(G9,G3,G4,G5)</f>
        <v>3.5000000000000004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4E87-7D2E-4573-87F3-8477D1B0154C}">
  <sheetPr codeName="Sheet2"/>
  <dimension ref="A1:I22"/>
  <sheetViews>
    <sheetView workbookViewId="0"/>
  </sheetViews>
  <sheetFormatPr defaultRowHeight="14.5" x14ac:dyDescent="0.35"/>
  <cols>
    <col min="5" max="5" width="6.7265625" customWidth="1"/>
    <col min="6" max="6" width="7.1796875" customWidth="1"/>
    <col min="8" max="8" width="2.36328125" customWidth="1"/>
    <col min="9" max="9" width="55.81640625" customWidth="1"/>
  </cols>
  <sheetData>
    <row r="1" spans="1:9" x14ac:dyDescent="0.35">
      <c r="A1" s="8" t="s">
        <v>9</v>
      </c>
    </row>
    <row r="3" spans="1:9" x14ac:dyDescent="0.35">
      <c r="A3" t="s">
        <v>1</v>
      </c>
      <c r="B3" s="1">
        <v>2</v>
      </c>
      <c r="D3" s="5">
        <v>3.5335047948289096</v>
      </c>
      <c r="F3" t="s">
        <v>1</v>
      </c>
      <c r="G3" s="1">
        <v>2</v>
      </c>
    </row>
    <row r="4" spans="1:9" x14ac:dyDescent="0.35">
      <c r="A4" t="s">
        <v>2</v>
      </c>
      <c r="B4" s="2">
        <v>1.2</v>
      </c>
      <c r="D4" s="5">
        <v>3.1378037867679689</v>
      </c>
      <c r="F4" t="s">
        <v>12</v>
      </c>
      <c r="G4" s="2">
        <f>AVERAGE(D3:D22)</f>
        <v>2.7263769754072049</v>
      </c>
      <c r="I4" t="str" cm="1">
        <f t="array" ref="I4">[1]!FTEXT(G4)</f>
        <v>=AVERAGE(D3:D22)</v>
      </c>
    </row>
    <row r="5" spans="1:9" x14ac:dyDescent="0.35">
      <c r="A5" t="s">
        <v>3</v>
      </c>
      <c r="B5" s="3">
        <v>-0.5</v>
      </c>
      <c r="D5" s="5">
        <v>3.4878110926912789</v>
      </c>
      <c r="F5" t="s">
        <v>11</v>
      </c>
      <c r="G5" s="2">
        <f>VAR(D3:D22)</f>
        <v>0.25391621801432057</v>
      </c>
      <c r="I5" t="str" cm="1">
        <f t="array" ref="I5">[1]!FTEXT(G5)</f>
        <v>=VAR(D3:D22)</v>
      </c>
    </row>
    <row r="6" spans="1:9" x14ac:dyDescent="0.35">
      <c r="D6" s="5">
        <v>2.2821865782921442</v>
      </c>
      <c r="F6" t="s">
        <v>3</v>
      </c>
      <c r="G6" s="2">
        <f>(1-(G4-G3)^2/G5)/2</f>
        <v>-0.53897166263708662</v>
      </c>
      <c r="I6" t="str" cm="1">
        <f t="array" ref="I6">[1]!FTEXT(G6)</f>
        <v>=(1-(G4-G3)^2/G5)/2</v>
      </c>
    </row>
    <row r="7" spans="1:9" x14ac:dyDescent="0.35">
      <c r="A7" s="4" t="s">
        <v>10</v>
      </c>
      <c r="D7" s="5">
        <v>2.0510712923759722</v>
      </c>
      <c r="F7" t="s">
        <v>2</v>
      </c>
      <c r="G7" s="3">
        <f>(G4-G3)*(1-G6)</f>
        <v>1.1178735815437244</v>
      </c>
      <c r="I7" t="str" cm="1">
        <f t="array" ref="I7">[1]!FTEXT(G7)</f>
        <v>=(G4-G3)*(1-G6)</v>
      </c>
    </row>
    <row r="8" spans="1:9" x14ac:dyDescent="0.35">
      <c r="D8" s="5">
        <v>2.126121094630204</v>
      </c>
    </row>
    <row r="9" spans="1:9" x14ac:dyDescent="0.35">
      <c r="D9" s="5">
        <v>3.5644801773909087</v>
      </c>
      <c r="F9" t="s">
        <v>14</v>
      </c>
      <c r="G9" s="1">
        <f>COUNT(D3:D22)</f>
        <v>20</v>
      </c>
      <c r="I9" t="str" cm="1">
        <f t="array" ref="I9">[1]!FTEXT(G9)</f>
        <v>=COUNT(D3:D22)</v>
      </c>
    </row>
    <row r="10" spans="1:9" x14ac:dyDescent="0.35">
      <c r="D10" s="5">
        <v>3.134295908459896</v>
      </c>
      <c r="F10" t="s">
        <v>13</v>
      </c>
      <c r="G10" s="3" cm="1">
        <f t="array" ref="G10">-G9*LN(G7)-(1/G6+1)*SUMPRODUCT(LN(1+G6*(D3:D22-G3)/G7))</f>
        <v>-11.016958079378458</v>
      </c>
      <c r="I10" t="str" cm="1">
        <f t="array" ref="I10">[1]!FTEXT(G10)</f>
        <v>=-G9*LN(G7)-(1/G6+1)*SUMPRODUCT(LN(1+G6*(D3:D22-G3)/G7))</v>
      </c>
    </row>
    <row r="11" spans="1:9" x14ac:dyDescent="0.35">
      <c r="D11" s="5">
        <v>2.3994641522855713</v>
      </c>
    </row>
    <row r="12" spans="1:9" x14ac:dyDescent="0.35">
      <c r="D12" s="5">
        <v>2.8686077783657362</v>
      </c>
      <c r="F12" t="str" cm="1">
        <f t="array" ref="F12:G14">[1]!GPD_FITM(D3:D22,G3,TRUE)</f>
        <v>sigma</v>
      </c>
      <c r="G12" s="1">
        <v>1.1178735815437242</v>
      </c>
      <c r="I12" t="str" cm="1">
        <f t="array" ref="I12">[1]!FTEXT(F12)</f>
        <v>=GPD_FITM(D3:D22,G3,TRUE)</v>
      </c>
    </row>
    <row r="13" spans="1:9" x14ac:dyDescent="0.35">
      <c r="D13" s="5">
        <v>3.0836775114118073</v>
      </c>
      <c r="F13" t="str">
        <v>xi</v>
      </c>
      <c r="G13" s="2">
        <v>-0.53897166263708651</v>
      </c>
    </row>
    <row r="14" spans="1:9" x14ac:dyDescent="0.35">
      <c r="D14" s="5">
        <v>2.3583780181859502</v>
      </c>
      <c r="F14" t="str">
        <v>mle</v>
      </c>
      <c r="G14" s="3">
        <v>-11.01695807937846</v>
      </c>
    </row>
    <row r="15" spans="1:9" x14ac:dyDescent="0.35">
      <c r="D15" s="5">
        <v>2.2463984534181853</v>
      </c>
    </row>
    <row r="16" spans="1:9" x14ac:dyDescent="0.35">
      <c r="D16" s="5">
        <v>2.1413622975614088</v>
      </c>
    </row>
    <row r="17" spans="4:4" x14ac:dyDescent="0.35">
      <c r="D17" s="5">
        <v>2.1650486798992556</v>
      </c>
    </row>
    <row r="18" spans="4:4" x14ac:dyDescent="0.35">
      <c r="D18" s="5">
        <v>2.6982709944616317</v>
      </c>
    </row>
    <row r="19" spans="4:4" x14ac:dyDescent="0.35">
      <c r="D19" s="5">
        <v>3.1473767691451782</v>
      </c>
    </row>
    <row r="20" spans="4:4" x14ac:dyDescent="0.35">
      <c r="D20" s="5">
        <v>2.5610097226767854</v>
      </c>
    </row>
    <row r="21" spans="4:4" x14ac:dyDescent="0.35">
      <c r="D21" s="5">
        <v>2.9350968428060877</v>
      </c>
    </row>
    <row r="22" spans="4:4" x14ac:dyDescent="0.35">
      <c r="D22" s="5">
        <v>2.6055735624892171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FE5BA-014E-4AE0-8AF3-7877DE78D617}">
  <sheetPr codeName="Sheet4"/>
  <dimension ref="A1:I22"/>
  <sheetViews>
    <sheetView workbookViewId="0">
      <selection activeCell="J12" sqref="J12"/>
    </sheetView>
  </sheetViews>
  <sheetFormatPr defaultRowHeight="14.5" x14ac:dyDescent="0.35"/>
  <cols>
    <col min="5" max="5" width="6.7265625" customWidth="1"/>
  </cols>
  <sheetData>
    <row r="1" spans="1:9" x14ac:dyDescent="0.35">
      <c r="A1" s="8" t="s">
        <v>18</v>
      </c>
    </row>
    <row r="3" spans="1:9" x14ac:dyDescent="0.35">
      <c r="A3" t="s">
        <v>1</v>
      </c>
      <c r="B3" s="1">
        <v>2</v>
      </c>
      <c r="D3" s="5">
        <v>3.5335047948289096</v>
      </c>
      <c r="F3">
        <f>D3-B$3</f>
        <v>1.5335047948289096</v>
      </c>
      <c r="H3" t="str" cm="1">
        <f t="array" ref="H3:I5">[1]!ADTEST(F3:F22,11,TRUE)</f>
        <v>AD stat</v>
      </c>
      <c r="I3" s="1">
        <v>0.23307853330221634</v>
      </c>
    </row>
    <row r="4" spans="1:9" x14ac:dyDescent="0.35">
      <c r="A4" t="s">
        <v>2</v>
      </c>
      <c r="B4" s="2">
        <v>1.2</v>
      </c>
      <c r="D4" s="5">
        <v>3.1378037867679689</v>
      </c>
      <c r="F4">
        <f t="shared" ref="F4:F22" si="0">D4-B$3</f>
        <v>1.1378037867679689</v>
      </c>
      <c r="H4" t="str">
        <v>p-value</v>
      </c>
      <c r="I4" s="2" t="str">
        <v>&gt; 0.25</v>
      </c>
    </row>
    <row r="5" spans="1:9" x14ac:dyDescent="0.35">
      <c r="A5" t="s">
        <v>3</v>
      </c>
      <c r="B5" s="3">
        <v>-0.5</v>
      </c>
      <c r="D5" s="5">
        <v>3.4878110926912789</v>
      </c>
      <c r="F5">
        <f t="shared" si="0"/>
        <v>1.4878110926912789</v>
      </c>
      <c r="H5" t="str">
        <v>crit value</v>
      </c>
      <c r="I5" s="3">
        <v>0.61465999999999998</v>
      </c>
    </row>
    <row r="6" spans="1:9" x14ac:dyDescent="0.35">
      <c r="D6" s="5">
        <v>2.2821865782921442</v>
      </c>
      <c r="F6">
        <f t="shared" si="0"/>
        <v>0.28218657829214422</v>
      </c>
    </row>
    <row r="7" spans="1:9" x14ac:dyDescent="0.35">
      <c r="A7" s="4" t="s">
        <v>10</v>
      </c>
      <c r="D7" s="5">
        <v>2.0510712923759722</v>
      </c>
      <c r="F7">
        <f t="shared" si="0"/>
        <v>5.1071292375972188E-2</v>
      </c>
    </row>
    <row r="8" spans="1:9" x14ac:dyDescent="0.35">
      <c r="D8" s="5">
        <v>2.126121094630204</v>
      </c>
      <c r="F8">
        <f t="shared" si="0"/>
        <v>0.12612109463020404</v>
      </c>
    </row>
    <row r="9" spans="1:9" x14ac:dyDescent="0.35">
      <c r="D9" s="5">
        <v>3.5644801773909087</v>
      </c>
      <c r="F9">
        <f t="shared" si="0"/>
        <v>1.5644801773909087</v>
      </c>
    </row>
    <row r="10" spans="1:9" x14ac:dyDescent="0.35">
      <c r="D10" s="5">
        <v>3.134295908459896</v>
      </c>
      <c r="F10">
        <f t="shared" si="0"/>
        <v>1.134295908459896</v>
      </c>
    </row>
    <row r="11" spans="1:9" x14ac:dyDescent="0.35">
      <c r="D11" s="5">
        <v>2.3994641522855713</v>
      </c>
      <c r="F11">
        <f t="shared" si="0"/>
        <v>0.39946415228557131</v>
      </c>
    </row>
    <row r="12" spans="1:9" x14ac:dyDescent="0.35">
      <c r="D12" s="5">
        <v>2.8686077783657362</v>
      </c>
      <c r="F12">
        <f t="shared" si="0"/>
        <v>0.86860777836573622</v>
      </c>
    </row>
    <row r="13" spans="1:9" x14ac:dyDescent="0.35">
      <c r="D13" s="5">
        <v>3.0836775114118073</v>
      </c>
      <c r="F13">
        <f t="shared" si="0"/>
        <v>1.0836775114118073</v>
      </c>
    </row>
    <row r="14" spans="1:9" x14ac:dyDescent="0.35">
      <c r="D14" s="5">
        <v>2.3583780181859502</v>
      </c>
      <c r="F14">
        <f t="shared" si="0"/>
        <v>0.35837801818595016</v>
      </c>
    </row>
    <row r="15" spans="1:9" x14ac:dyDescent="0.35">
      <c r="D15" s="5">
        <v>2.2463984534181853</v>
      </c>
      <c r="F15">
        <f t="shared" si="0"/>
        <v>0.24639845341818534</v>
      </c>
    </row>
    <row r="16" spans="1:9" x14ac:dyDescent="0.35">
      <c r="D16" s="5">
        <v>2.1413622975614088</v>
      </c>
      <c r="F16">
        <f t="shared" si="0"/>
        <v>0.14136229756140883</v>
      </c>
    </row>
    <row r="17" spans="4:6" x14ac:dyDescent="0.35">
      <c r="D17" s="5">
        <v>2.1650486798992556</v>
      </c>
      <c r="F17">
        <f t="shared" si="0"/>
        <v>0.16504867989925565</v>
      </c>
    </row>
    <row r="18" spans="4:6" x14ac:dyDescent="0.35">
      <c r="D18" s="5">
        <v>2.6982709944616317</v>
      </c>
      <c r="F18">
        <f t="shared" si="0"/>
        <v>0.69827099446163166</v>
      </c>
    </row>
    <row r="19" spans="4:6" x14ac:dyDescent="0.35">
      <c r="D19" s="5">
        <v>3.1473767691451782</v>
      </c>
      <c r="F19">
        <f t="shared" si="0"/>
        <v>1.1473767691451782</v>
      </c>
    </row>
    <row r="20" spans="4:6" x14ac:dyDescent="0.35">
      <c r="D20" s="5">
        <v>2.5610097226767854</v>
      </c>
      <c r="F20">
        <f t="shared" si="0"/>
        <v>0.56100972267678539</v>
      </c>
    </row>
    <row r="21" spans="4:6" x14ac:dyDescent="0.35">
      <c r="D21" s="5">
        <v>2.9350968428060877</v>
      </c>
      <c r="F21">
        <f t="shared" si="0"/>
        <v>0.93509684280608774</v>
      </c>
    </row>
    <row r="22" spans="4:6" x14ac:dyDescent="0.35">
      <c r="D22" s="5">
        <v>2.6055735624892171</v>
      </c>
      <c r="F22">
        <f t="shared" si="0"/>
        <v>0.60557356248921712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Dist</vt:lpstr>
      <vt:lpstr>MoM</vt:lpstr>
      <vt:lpstr>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2022-08-12T16:45:31Z</dcterms:created>
  <dcterms:modified xsi:type="dcterms:W3CDTF">2022-08-21T11:23:20Z</dcterms:modified>
</cp:coreProperties>
</file>