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8E8959F9-AEE0-4751-A70B-29218BF3A147}" xr6:coauthVersionLast="47" xr6:coauthVersionMax="47" xr10:uidLastSave="{00000000-0000-0000-0000-000000000000}"/>
  <bookViews>
    <workbookView xWindow="-110" yWindow="-110" windowWidth="19420" windowHeight="10300" xr2:uid="{AA1861DB-F104-4E9B-9141-404CD3686666}"/>
  </bookViews>
  <sheets>
    <sheet name="Title" sheetId="7" r:id="rId1"/>
    <sheet name="Post-hoc 1" sheetId="1" r:id="rId2"/>
    <sheet name="Post-hoc 1a" sheetId="2" r:id="rId3"/>
    <sheet name="Post-hoc 1b" sheetId="3" r:id="rId4"/>
    <sheet name="Post-hoc 2" sheetId="4" r:id="rId5"/>
    <sheet name="Std Res" sheetId="5" r:id="rId6"/>
    <sheet name="Adj Res" sheetId="6" r:id="rId7"/>
  </sheets>
  <externalReferences>
    <externalReference r:id="rId8"/>
    <externalReference r:id="rId9"/>
    <externalReference r:id="rId10"/>
  </externalReferences>
  <definedNames>
    <definedName name="r_0">[3]Sheet17!$A$3:$A$264</definedName>
    <definedName name="r_1">[3]Sheet17!$B$3:$B$264</definedName>
    <definedName name="r_2">[3]Sheet17!$C$3:$C$264</definedName>
    <definedName name="r_3">[3]Sheet17!$D$3:$D$264</definedName>
    <definedName name="r_4">[3]Sheet17!$E$3:$E$264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6" l="1"/>
  <c r="C16" i="6"/>
  <c r="B16" i="6"/>
  <c r="E15" i="6"/>
  <c r="A15" i="6"/>
  <c r="E14" i="6"/>
  <c r="A14" i="6"/>
  <c r="E13" i="6"/>
  <c r="E16" i="6" s="1"/>
  <c r="A13" i="6"/>
  <c r="L12" i="6" a="1"/>
  <c r="L15" i="6" s="1"/>
  <c r="D12" i="6"/>
  <c r="C12" i="6"/>
  <c r="B12" i="6"/>
  <c r="A12" i="6"/>
  <c r="D7" i="6"/>
  <c r="C7" i="6"/>
  <c r="B7" i="6"/>
  <c r="E7" i="6" s="1"/>
  <c r="E6" i="6"/>
  <c r="E5" i="6"/>
  <c r="E4" i="6"/>
  <c r="L3" i="6" a="1"/>
  <c r="M5" i="6" s="1"/>
  <c r="D16" i="5"/>
  <c r="C16" i="5"/>
  <c r="B16" i="5"/>
  <c r="E15" i="5"/>
  <c r="E16" i="5" s="1"/>
  <c r="B13" i="5" s="1" a="1"/>
  <c r="A15" i="5"/>
  <c r="E14" i="5"/>
  <c r="A14" i="5"/>
  <c r="E13" i="5"/>
  <c r="A13" i="5"/>
  <c r="L12" i="5" a="1"/>
  <c r="O15" i="5" s="1"/>
  <c r="D12" i="5"/>
  <c r="C12" i="5"/>
  <c r="B12" i="5"/>
  <c r="A12" i="5"/>
  <c r="E7" i="5"/>
  <c r="D7" i="5"/>
  <c r="C7" i="5"/>
  <c r="B7" i="5"/>
  <c r="E6" i="5"/>
  <c r="E5" i="5"/>
  <c r="E4" i="5"/>
  <c r="L3" i="5" a="1"/>
  <c r="M6" i="5" s="1"/>
  <c r="I12" i="4"/>
  <c r="G12" i="4"/>
  <c r="A12" i="4"/>
  <c r="N11" i="4" a="1"/>
  <c r="O13" i="4" s="1"/>
  <c r="I11" i="4"/>
  <c r="G11" i="4"/>
  <c r="A11" i="4"/>
  <c r="C10" i="4"/>
  <c r="B10" i="4"/>
  <c r="A10" i="4"/>
  <c r="N7" i="4" a="1"/>
  <c r="N9" i="4" s="1"/>
  <c r="H7" i="4"/>
  <c r="B6" i="4"/>
  <c r="C5" i="4"/>
  <c r="C6" i="4" s="1"/>
  <c r="B5" i="4"/>
  <c r="D12" i="4" s="1"/>
  <c r="D4" i="4"/>
  <c r="C4" i="4"/>
  <c r="C13" i="4" s="1"/>
  <c r="B4" i="4"/>
  <c r="D11" i="4" s="1"/>
  <c r="N3" i="4" a="1"/>
  <c r="P4" i="4" s="1"/>
  <c r="N35" i="3"/>
  <c r="L35" i="3"/>
  <c r="N34" i="3"/>
  <c r="L34" i="3"/>
  <c r="P34" i="3" s="1"/>
  <c r="I32" i="3"/>
  <c r="H32" i="3"/>
  <c r="G32" i="3"/>
  <c r="I31" i="3"/>
  <c r="F31" i="3"/>
  <c r="N30" i="3"/>
  <c r="M35" i="3" s="1"/>
  <c r="M30" i="3"/>
  <c r="L30" i="3"/>
  <c r="K30" i="3"/>
  <c r="I30" i="3"/>
  <c r="F30" i="3"/>
  <c r="C30" i="3"/>
  <c r="B30" i="3"/>
  <c r="D30" i="3" s="1"/>
  <c r="I29" i="3"/>
  <c r="G29" i="3" a="1"/>
  <c r="H31" i="3" s="1"/>
  <c r="F29" i="3"/>
  <c r="D29" i="3"/>
  <c r="H28" i="3"/>
  <c r="G28" i="3"/>
  <c r="F28" i="3"/>
  <c r="D28" i="3"/>
  <c r="D27" i="3"/>
  <c r="N22" i="3"/>
  <c r="L22" i="3"/>
  <c r="M22" i="3" s="1"/>
  <c r="N21" i="3"/>
  <c r="L21" i="3"/>
  <c r="I19" i="3"/>
  <c r="K17" i="3" s="1"/>
  <c r="H19" i="3"/>
  <c r="G19" i="3"/>
  <c r="I18" i="3"/>
  <c r="F18" i="3"/>
  <c r="N17" i="3"/>
  <c r="M17" i="3"/>
  <c r="L17" i="3"/>
  <c r="I17" i="3"/>
  <c r="F17" i="3"/>
  <c r="C17" i="3"/>
  <c r="B17" i="3"/>
  <c r="D17" i="3" s="1"/>
  <c r="I16" i="3"/>
  <c r="G16" i="3" a="1"/>
  <c r="H18" i="3" s="1"/>
  <c r="F16" i="3"/>
  <c r="D16" i="3"/>
  <c r="H15" i="3"/>
  <c r="G15" i="3"/>
  <c r="F15" i="3"/>
  <c r="D15" i="3"/>
  <c r="D14" i="3"/>
  <c r="N10" i="3"/>
  <c r="L10" i="3"/>
  <c r="M10" i="3" s="1"/>
  <c r="N9" i="3"/>
  <c r="L9" i="3"/>
  <c r="P9" i="3" s="1"/>
  <c r="I7" i="3"/>
  <c r="H7" i="3"/>
  <c r="G7" i="3"/>
  <c r="I6" i="3"/>
  <c r="F6" i="3"/>
  <c r="N5" i="3"/>
  <c r="M5" i="3"/>
  <c r="L5" i="3"/>
  <c r="K5" i="3"/>
  <c r="I5" i="3"/>
  <c r="F5" i="3"/>
  <c r="C5" i="3"/>
  <c r="B5" i="3"/>
  <c r="D5" i="3" s="1"/>
  <c r="I4" i="3"/>
  <c r="G4" i="3" a="1"/>
  <c r="H6" i="3" s="1"/>
  <c r="F4" i="3"/>
  <c r="D4" i="3"/>
  <c r="N3" i="3"/>
  <c r="N15" i="3" s="1"/>
  <c r="N28" i="3" s="1"/>
  <c r="H3" i="3"/>
  <c r="G3" i="3"/>
  <c r="F3" i="3"/>
  <c r="D3" i="3"/>
  <c r="D2" i="3"/>
  <c r="P35" i="2"/>
  <c r="N35" i="2"/>
  <c r="P34" i="2"/>
  <c r="N34" i="2"/>
  <c r="J31" i="2"/>
  <c r="I31" i="2"/>
  <c r="H31" i="2"/>
  <c r="O30" i="2"/>
  <c r="N30" i="2"/>
  <c r="P30" i="2" s="1"/>
  <c r="K30" i="2"/>
  <c r="G30" i="2"/>
  <c r="K29" i="2"/>
  <c r="G29" i="2"/>
  <c r="D29" i="2"/>
  <c r="C29" i="2"/>
  <c r="B29" i="2"/>
  <c r="E29" i="2" s="1"/>
  <c r="J28" i="2"/>
  <c r="I28" i="2"/>
  <c r="H28" i="2"/>
  <c r="G28" i="2"/>
  <c r="E28" i="2"/>
  <c r="E27" i="2"/>
  <c r="P22" i="2"/>
  <c r="N22" i="2"/>
  <c r="P21" i="2"/>
  <c r="N21" i="2"/>
  <c r="J18" i="2"/>
  <c r="I18" i="2"/>
  <c r="H18" i="2"/>
  <c r="O17" i="2"/>
  <c r="N17" i="2"/>
  <c r="P17" i="2" s="1"/>
  <c r="K17" i="2"/>
  <c r="K18" i="2" s="1"/>
  <c r="M17" i="2" s="1"/>
  <c r="G17" i="2"/>
  <c r="K16" i="2"/>
  <c r="G16" i="2"/>
  <c r="D16" i="2"/>
  <c r="C16" i="2"/>
  <c r="E16" i="2" s="1"/>
  <c r="B16" i="2"/>
  <c r="J15" i="2"/>
  <c r="I15" i="2"/>
  <c r="H15" i="2"/>
  <c r="G15" i="2"/>
  <c r="E15" i="2"/>
  <c r="E14" i="2"/>
  <c r="P10" i="2"/>
  <c r="N10" i="2"/>
  <c r="P9" i="2"/>
  <c r="N9" i="2"/>
  <c r="J6" i="2"/>
  <c r="I6" i="2"/>
  <c r="H6" i="2"/>
  <c r="O5" i="2"/>
  <c r="N5" i="2"/>
  <c r="P5" i="2" s="1"/>
  <c r="K5" i="2"/>
  <c r="G5" i="2"/>
  <c r="K4" i="2"/>
  <c r="G4" i="2"/>
  <c r="D4" i="2"/>
  <c r="C4" i="2"/>
  <c r="E4" i="2" s="1"/>
  <c r="B4" i="2"/>
  <c r="P3" i="2"/>
  <c r="P15" i="2" s="1"/>
  <c r="P28" i="2" s="1"/>
  <c r="J3" i="2"/>
  <c r="I3" i="2"/>
  <c r="H3" i="2"/>
  <c r="G3" i="2"/>
  <c r="E3" i="2"/>
  <c r="E2" i="2"/>
  <c r="D13" i="1"/>
  <c r="C13" i="1"/>
  <c r="B13" i="1"/>
  <c r="J12" i="1"/>
  <c r="H12" i="1"/>
  <c r="E12" i="1"/>
  <c r="A12" i="1"/>
  <c r="N11" i="1" a="1"/>
  <c r="O12" i="1" s="1"/>
  <c r="J11" i="1"/>
  <c r="H11" i="1"/>
  <c r="E11" i="1"/>
  <c r="A11" i="1"/>
  <c r="D10" i="1"/>
  <c r="C10" i="1"/>
  <c r="B10" i="1"/>
  <c r="A10" i="1"/>
  <c r="N7" i="1" a="1"/>
  <c r="N7" i="1" s="1"/>
  <c r="J7" i="1"/>
  <c r="I7" i="1"/>
  <c r="H7" i="1"/>
  <c r="E6" i="1"/>
  <c r="D6" i="1"/>
  <c r="C6" i="1"/>
  <c r="B6" i="1"/>
  <c r="E5" i="1"/>
  <c r="E4" i="1"/>
  <c r="N3" i="1" a="1"/>
  <c r="Q4" i="1" s="1"/>
  <c r="K12" i="1" l="1"/>
  <c r="O5" i="6"/>
  <c r="K11" i="1"/>
  <c r="O9" i="3"/>
  <c r="J12" i="4"/>
  <c r="L3" i="6"/>
  <c r="M12" i="5"/>
  <c r="Q34" i="2"/>
  <c r="O35" i="3"/>
  <c r="L5" i="6"/>
  <c r="M14" i="5"/>
  <c r="L6" i="6"/>
  <c r="N14" i="5"/>
  <c r="P35" i="3"/>
  <c r="N15" i="5"/>
  <c r="O10" i="2"/>
  <c r="Q10" i="2"/>
  <c r="O22" i="3"/>
  <c r="O34" i="3"/>
  <c r="Q9" i="2"/>
  <c r="O22" i="2"/>
  <c r="Q22" i="2"/>
  <c r="O21" i="3"/>
  <c r="O9" i="4"/>
  <c r="O11" i="4"/>
  <c r="O4" i="1"/>
  <c r="O11" i="1"/>
  <c r="O10" i="3"/>
  <c r="N12" i="4"/>
  <c r="R21" i="2"/>
  <c r="O7" i="4"/>
  <c r="O3" i="1"/>
  <c r="N13" i="1"/>
  <c r="O5" i="1"/>
  <c r="O13" i="1"/>
  <c r="N12" i="5"/>
  <c r="O3" i="6"/>
  <c r="O12" i="6"/>
  <c r="P4" i="1"/>
  <c r="I11" i="1"/>
  <c r="N13" i="5"/>
  <c r="L4" i="6"/>
  <c r="N13" i="6"/>
  <c r="O14" i="6"/>
  <c r="N8" i="1"/>
  <c r="Q21" i="2"/>
  <c r="Q35" i="2"/>
  <c r="N7" i="4"/>
  <c r="J11" i="4"/>
  <c r="N15" i="6"/>
  <c r="I12" i="1"/>
  <c r="R10" i="2"/>
  <c r="R34" i="2"/>
  <c r="D6" i="4"/>
  <c r="O21" i="2"/>
  <c r="H29" i="2" a="1"/>
  <c r="O35" i="2"/>
  <c r="D14" i="5"/>
  <c r="J5" i="5" s="1"/>
  <c r="J14" i="5" s="1"/>
  <c r="C14" i="5"/>
  <c r="I5" i="5" s="1"/>
  <c r="I14" i="5" s="1"/>
  <c r="B14" i="5"/>
  <c r="H5" i="5" s="1"/>
  <c r="H14" i="5" s="1"/>
  <c r="D13" i="5"/>
  <c r="J4" i="5" s="1"/>
  <c r="J13" i="5" s="1"/>
  <c r="C13" i="5"/>
  <c r="I4" i="5" s="1"/>
  <c r="I13" i="5" s="1"/>
  <c r="D15" i="5"/>
  <c r="J6" i="5" s="1"/>
  <c r="J15" i="5" s="1"/>
  <c r="B13" i="5"/>
  <c r="H4" i="5" s="1"/>
  <c r="C15" i="5"/>
  <c r="I6" i="5" s="1"/>
  <c r="I15" i="5" s="1"/>
  <c r="B15" i="5"/>
  <c r="H6" i="5" s="1"/>
  <c r="H15" i="5" s="1"/>
  <c r="D13" i="4"/>
  <c r="F7" i="4" s="1"/>
  <c r="K12" i="4" s="1"/>
  <c r="O9" i="2"/>
  <c r="R22" i="2"/>
  <c r="P21" i="3"/>
  <c r="K6" i="2"/>
  <c r="M5" i="2" s="1"/>
  <c r="R9" i="2" s="1"/>
  <c r="K31" i="2"/>
  <c r="M30" i="2" s="1"/>
  <c r="R35" i="2" s="1"/>
  <c r="N3" i="1"/>
  <c r="N5" i="1"/>
  <c r="O7" i="1"/>
  <c r="N11" i="1"/>
  <c r="E13" i="1"/>
  <c r="G7" i="1" s="1"/>
  <c r="O34" i="2"/>
  <c r="M9" i="3"/>
  <c r="P10" i="3"/>
  <c r="M21" i="3"/>
  <c r="P22" i="3"/>
  <c r="M34" i="3"/>
  <c r="N5" i="4"/>
  <c r="D5" i="4"/>
  <c r="N11" i="4"/>
  <c r="N4" i="5"/>
  <c r="N6" i="5"/>
  <c r="L12" i="5"/>
  <c r="L14" i="5"/>
  <c r="N3" i="6"/>
  <c r="N5" i="6"/>
  <c r="M13" i="6"/>
  <c r="M15" i="6"/>
  <c r="O4" i="5"/>
  <c r="O6" i="5"/>
  <c r="O5" i="4"/>
  <c r="P3" i="1"/>
  <c r="P5" i="1"/>
  <c r="O8" i="1"/>
  <c r="N12" i="1"/>
  <c r="G4" i="3"/>
  <c r="G16" i="3"/>
  <c r="G29" i="3"/>
  <c r="N3" i="4"/>
  <c r="P5" i="4"/>
  <c r="L3" i="5"/>
  <c r="L5" i="5"/>
  <c r="O13" i="6"/>
  <c r="O15" i="6"/>
  <c r="Q3" i="1"/>
  <c r="Q5" i="1"/>
  <c r="N9" i="1"/>
  <c r="H4" i="3"/>
  <c r="H16" i="3"/>
  <c r="H29" i="3"/>
  <c r="O3" i="4"/>
  <c r="N8" i="4"/>
  <c r="O12" i="4"/>
  <c r="M3" i="5"/>
  <c r="M5" i="5"/>
  <c r="O12" i="5"/>
  <c r="O14" i="5"/>
  <c r="M4" i="6"/>
  <c r="M6" i="6"/>
  <c r="L12" i="6"/>
  <c r="L14" i="6"/>
  <c r="N4" i="1"/>
  <c r="O9" i="1"/>
  <c r="G5" i="3"/>
  <c r="G17" i="3"/>
  <c r="G30" i="3"/>
  <c r="P3" i="4"/>
  <c r="O8" i="4"/>
  <c r="N13" i="4"/>
  <c r="N3" i="5"/>
  <c r="N5" i="5"/>
  <c r="L13" i="5"/>
  <c r="L15" i="5"/>
  <c r="N4" i="6"/>
  <c r="N6" i="6"/>
  <c r="M12" i="6"/>
  <c r="M14" i="6"/>
  <c r="B13" i="6" a="1"/>
  <c r="H16" i="2" a="1"/>
  <c r="H5" i="3"/>
  <c r="H17" i="3"/>
  <c r="H30" i="3"/>
  <c r="N4" i="4"/>
  <c r="G7" i="4"/>
  <c r="I7" i="4" s="1"/>
  <c r="H12" i="4" s="1"/>
  <c r="O3" i="5"/>
  <c r="O5" i="5"/>
  <c r="M13" i="5"/>
  <c r="M15" i="5"/>
  <c r="O4" i="6"/>
  <c r="O6" i="6"/>
  <c r="N12" i="6"/>
  <c r="N14" i="6"/>
  <c r="G18" i="3"/>
  <c r="G31" i="3"/>
  <c r="L11" i="4"/>
  <c r="L12" i="4" s="1"/>
  <c r="B13" i="4"/>
  <c r="B11" i="4" s="1" a="1"/>
  <c r="L4" i="5"/>
  <c r="L6" i="5"/>
  <c r="G6" i="3"/>
  <c r="O4" i="4"/>
  <c r="M4" i="5"/>
  <c r="O13" i="5"/>
  <c r="M3" i="6"/>
  <c r="L13" i="6"/>
  <c r="C12" i="4" l="1"/>
  <c r="B12" i="4"/>
  <c r="C11" i="4"/>
  <c r="B11" i="4"/>
  <c r="I29" i="2"/>
  <c r="H29" i="2"/>
  <c r="J30" i="2"/>
  <c r="I30" i="2"/>
  <c r="H30" i="2"/>
  <c r="J29" i="2"/>
  <c r="L11" i="1"/>
  <c r="L12" i="1"/>
  <c r="I16" i="2"/>
  <c r="J17" i="2"/>
  <c r="I17" i="2"/>
  <c r="H17" i="2"/>
  <c r="J16" i="2"/>
  <c r="H16" i="2"/>
  <c r="H11" i="4"/>
  <c r="B11" i="1" a="1"/>
  <c r="D13" i="6"/>
  <c r="J4" i="6" s="1"/>
  <c r="J13" i="6" s="1"/>
  <c r="C13" i="6"/>
  <c r="I4" i="6" s="1"/>
  <c r="I13" i="6" s="1"/>
  <c r="D15" i="6"/>
  <c r="J6" i="6" s="1"/>
  <c r="J15" i="6" s="1"/>
  <c r="B13" i="6"/>
  <c r="H4" i="6" s="1"/>
  <c r="H13" i="6" s="1"/>
  <c r="C15" i="6"/>
  <c r="I6" i="6" s="1"/>
  <c r="I15" i="6" s="1"/>
  <c r="B15" i="6"/>
  <c r="H6" i="6" s="1"/>
  <c r="H15" i="6" s="1"/>
  <c r="D14" i="6"/>
  <c r="J5" i="6" s="1"/>
  <c r="J14" i="6" s="1"/>
  <c r="C14" i="6"/>
  <c r="I5" i="6" s="1"/>
  <c r="I14" i="6" s="1"/>
  <c r="B14" i="6"/>
  <c r="H5" i="6" s="1"/>
  <c r="H14" i="6" s="1"/>
  <c r="K11" i="4"/>
  <c r="H13" i="5"/>
  <c r="H8" i="5"/>
  <c r="H4" i="2" a="1"/>
  <c r="C12" i="1" l="1"/>
  <c r="B12" i="1"/>
  <c r="D11" i="1"/>
  <c r="C11" i="1"/>
  <c r="B11" i="1"/>
  <c r="D12" i="1"/>
  <c r="I4" i="2"/>
  <c r="H4" i="2"/>
  <c r="J5" i="2"/>
  <c r="I5" i="2"/>
  <c r="H5" i="2"/>
  <c r="J4" i="2"/>
</calcChain>
</file>

<file path=xl/sharedStrings.xml><?xml version="1.0" encoding="utf-8"?>
<sst xmlns="http://schemas.openxmlformats.org/spreadsheetml/2006/main" count="267" uniqueCount="38">
  <si>
    <t>Follow-up Testing after Chi-square Test of Independence</t>
  </si>
  <si>
    <t>Univ</t>
  </si>
  <si>
    <t>High Sch</t>
  </si>
  <si>
    <t>None</t>
  </si>
  <si>
    <t>Total</t>
  </si>
  <si>
    <t>Chi-Square Test</t>
  </si>
  <si>
    <t>Wealthy</t>
  </si>
  <si>
    <t>Poor</t>
  </si>
  <si>
    <t>SUMMARY</t>
  </si>
  <si>
    <t>Alpha</t>
  </si>
  <si>
    <t>Count</t>
  </si>
  <si>
    <t>Rows</t>
  </si>
  <si>
    <t>Cols</t>
  </si>
  <si>
    <t>df</t>
  </si>
  <si>
    <t>Expected Values</t>
  </si>
  <si>
    <t>CHI-SQUARE</t>
  </si>
  <si>
    <t xml:space="preserve"> </t>
  </si>
  <si>
    <t>chi-sq</t>
  </si>
  <si>
    <t>p-value</t>
  </si>
  <si>
    <t>x-crit</t>
  </si>
  <si>
    <t>sig</t>
  </si>
  <si>
    <t>Cramer V</t>
  </si>
  <si>
    <t>Pearson's</t>
  </si>
  <si>
    <t>Max likelihood</t>
  </si>
  <si>
    <t>Middle Class</t>
  </si>
  <si>
    <t>No Univ</t>
  </si>
  <si>
    <t>Not Poor</t>
  </si>
  <si>
    <t>Odds Ratio</t>
  </si>
  <si>
    <t>Observed Values</t>
  </si>
  <si>
    <t>Standard Residuals</t>
  </si>
  <si>
    <t>Sum of Sqr</t>
  </si>
  <si>
    <t>p-values of standard residuals</t>
  </si>
  <si>
    <t>Adjusted Residuals</t>
  </si>
  <si>
    <t>p-values of adjusted residuals</t>
  </si>
  <si>
    <t>Real Statistics Using Excel</t>
  </si>
  <si>
    <t>Updated</t>
  </si>
  <si>
    <t>Copyright © 2013 - 2022 Charles Zaiontz</t>
  </si>
  <si>
    <t>Independence Testing Follow-Up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</si>
</sst>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18" xfId="0" applyBorder="1"/>
    <xf numFmtId="0" fontId="0" fillId="0" borderId="19" xfId="0" applyBorder="1"/>
    <xf numFmtId="0" fontId="0" fillId="0" borderId="27" xfId="0" applyBorder="1"/>
    <xf numFmtId="0" fontId="0" fillId="0" borderId="24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XRealStats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i-squa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AdjRes"/>
      <definedName name="AdjResTest"/>
      <definedName name="CHI_MAX2"/>
      <definedName name="CHI_STAT2"/>
      <definedName name="CHISQ_INV_RT"/>
      <definedName name="CompactTable"/>
      <definedName name="POST_CHIMAX"/>
      <definedName name="POST_CHISQ"/>
      <definedName name="StdRes"/>
      <definedName name="StdResTes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Univ</v>
          </cell>
          <cell r="C5" t="str">
            <v>High Sch</v>
          </cell>
          <cell r="D5" t="str">
            <v>None</v>
          </cell>
        </row>
        <row r="6">
          <cell r="A6" t="str">
            <v>Wealthy</v>
          </cell>
          <cell r="B6">
            <v>20</v>
          </cell>
          <cell r="C6">
            <v>15</v>
          </cell>
          <cell r="D6">
            <v>10</v>
          </cell>
        </row>
        <row r="7">
          <cell r="A7" t="str">
            <v>Middle Class</v>
          </cell>
          <cell r="B7">
            <v>40</v>
          </cell>
          <cell r="C7">
            <v>25</v>
          </cell>
          <cell r="D7">
            <v>20</v>
          </cell>
        </row>
        <row r="8">
          <cell r="A8" t="str">
            <v>Poor</v>
          </cell>
          <cell r="B8">
            <v>8</v>
          </cell>
          <cell r="C8">
            <v>14</v>
          </cell>
          <cell r="D8">
            <v>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375A-8167-4EBD-9226-321699135832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34</v>
      </c>
    </row>
    <row r="2" spans="1:2" x14ac:dyDescent="0.35">
      <c r="A2" t="s">
        <v>37</v>
      </c>
    </row>
    <row r="4" spans="1:2" x14ac:dyDescent="0.35">
      <c r="A4" t="s">
        <v>35</v>
      </c>
      <c r="B4" s="49">
        <v>44758</v>
      </c>
    </row>
    <row r="6" spans="1:2" x14ac:dyDescent="0.35">
      <c r="A6" s="50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FAED-1703-4FD1-BBAF-20F55E8266E5}">
  <sheetPr codeName="Sheet10"/>
  <dimension ref="A1:Q13"/>
  <sheetViews>
    <sheetView workbookViewId="0"/>
  </sheetViews>
  <sheetFormatPr defaultRowHeight="14.5" x14ac:dyDescent="0.35"/>
  <cols>
    <col min="2" max="5" width="8.26953125" customWidth="1"/>
    <col min="6" max="6" width="4.54296875" customWidth="1"/>
    <col min="7" max="7" width="13.7265625" customWidth="1"/>
    <col min="11" max="11" width="6.1796875" customWidth="1"/>
  </cols>
  <sheetData>
    <row r="1" spans="1:17" x14ac:dyDescent="0.35">
      <c r="A1" s="1" t="s">
        <v>0</v>
      </c>
    </row>
    <row r="3" spans="1:17" x14ac:dyDescent="0.35">
      <c r="B3" s="2" t="s">
        <v>1</v>
      </c>
      <c r="C3" s="2" t="s">
        <v>2</v>
      </c>
      <c r="D3" s="2" t="s">
        <v>3</v>
      </c>
      <c r="E3" s="2" t="s">
        <v>4</v>
      </c>
      <c r="G3" t="s">
        <v>5</v>
      </c>
      <c r="N3" t="e">
        <f t="array" aca="1" ref="N3:Q5" ca="1">[1]!CompactTable('[2]Chi-Sq 1'!A5:D8,"-2")</f>
        <v>#NAME?</v>
      </c>
      <c r="O3" t="e">
        <f ca="1"/>
        <v>#NAME?</v>
      </c>
      <c r="P3" t="e">
        <f ca="1"/>
        <v>#NAME?</v>
      </c>
      <c r="Q3" t="e">
        <f ca="1"/>
        <v>#NAME?</v>
      </c>
    </row>
    <row r="4" spans="1:17" x14ac:dyDescent="0.35">
      <c r="A4" t="s">
        <v>6</v>
      </c>
      <c r="B4" s="9">
        <v>20</v>
      </c>
      <c r="C4" s="10">
        <v>15</v>
      </c>
      <c r="D4" s="11">
        <v>10</v>
      </c>
      <c r="E4" s="2">
        <f>SUM(B4:D4)</f>
        <v>45</v>
      </c>
      <c r="N4" t="e">
        <f ca="1"/>
        <v>#NAME?</v>
      </c>
      <c r="O4" s="3" t="e">
        <f ca="1"/>
        <v>#NAME?</v>
      </c>
      <c r="P4" s="4" t="e">
        <f ca="1"/>
        <v>#NAME?</v>
      </c>
      <c r="Q4" s="5" t="e">
        <f ca="1"/>
        <v>#NAME?</v>
      </c>
    </row>
    <row r="5" spans="1:17" ht="15" thickBot="1" x14ac:dyDescent="0.4">
      <c r="A5" t="s">
        <v>7</v>
      </c>
      <c r="B5" s="12">
        <v>8</v>
      </c>
      <c r="C5" s="13">
        <v>14</v>
      </c>
      <c r="D5" s="14">
        <v>23</v>
      </c>
      <c r="E5" s="2">
        <f>SUM(B5:D5)</f>
        <v>45</v>
      </c>
      <c r="G5" t="s">
        <v>8</v>
      </c>
      <c r="I5" t="s">
        <v>9</v>
      </c>
      <c r="J5">
        <v>0.05</v>
      </c>
      <c r="N5" t="e">
        <f ca="1"/>
        <v>#NAME?</v>
      </c>
      <c r="O5" s="6" t="e">
        <f ca="1"/>
        <v>#NAME?</v>
      </c>
      <c r="P5" s="7" t="e">
        <f ca="1"/>
        <v>#NAME?</v>
      </c>
      <c r="Q5" s="8" t="e">
        <f ca="1"/>
        <v>#NAME?</v>
      </c>
    </row>
    <row r="6" spans="1:17" ht="15" thickTop="1" x14ac:dyDescent="0.35">
      <c r="A6" t="s">
        <v>4</v>
      </c>
      <c r="B6" s="2">
        <f>SUM(B4:B5)</f>
        <v>28</v>
      </c>
      <c r="C6" s="2">
        <f>SUM(C4:C5)</f>
        <v>29</v>
      </c>
      <c r="D6" s="2">
        <f>SUM(D4:D5)</f>
        <v>33</v>
      </c>
      <c r="E6" s="2">
        <f>SUM(B6:D6)</f>
        <v>90</v>
      </c>
      <c r="G6" s="15" t="s">
        <v>10</v>
      </c>
      <c r="H6" s="15" t="s">
        <v>11</v>
      </c>
      <c r="I6" s="15" t="s">
        <v>12</v>
      </c>
      <c r="J6" s="15" t="s">
        <v>13</v>
      </c>
    </row>
    <row r="7" spans="1:17" x14ac:dyDescent="0.35">
      <c r="G7">
        <f>E13</f>
        <v>90</v>
      </c>
      <c r="H7">
        <f>COUNT(B4:B5)</f>
        <v>2</v>
      </c>
      <c r="I7">
        <f>COUNT(B4:D4)</f>
        <v>3</v>
      </c>
      <c r="J7">
        <f>(H7-1)*(I7-1)</f>
        <v>2</v>
      </c>
      <c r="N7" t="e">
        <f t="array" aca="1" ref="N7:O9" ca="1">[1]!POST_CHISQ('[2]Chi-Sq 1'!B6:D8,"-2",,TRUE)</f>
        <v>#NAME?</v>
      </c>
      <c r="O7" s="16" t="e">
        <f ca="1"/>
        <v>#NAME?</v>
      </c>
    </row>
    <row r="8" spans="1:17" x14ac:dyDescent="0.35">
      <c r="A8" t="s">
        <v>14</v>
      </c>
      <c r="N8" t="e">
        <f ca="1"/>
        <v>#NAME?</v>
      </c>
      <c r="O8" s="17" t="e">
        <f ca="1"/>
        <v>#NAME?</v>
      </c>
    </row>
    <row r="9" spans="1:17" ht="15" thickBot="1" x14ac:dyDescent="0.4">
      <c r="G9" t="s">
        <v>15</v>
      </c>
      <c r="N9" t="e">
        <f ca="1"/>
        <v>#NAME?</v>
      </c>
      <c r="O9" s="18" t="e">
        <f ca="1"/>
        <v>#NAME?</v>
      </c>
    </row>
    <row r="10" spans="1:17" ht="15" thickTop="1" x14ac:dyDescent="0.35">
      <c r="A10" t="str">
        <f>IF(A3="","",A3)</f>
        <v/>
      </c>
      <c r="B10" s="2" t="str">
        <f>IF(B3="","",B3)</f>
        <v>Univ</v>
      </c>
      <c r="C10" s="2" t="str">
        <f>IF(C3="","",C3)</f>
        <v>High Sch</v>
      </c>
      <c r="D10" s="2" t="str">
        <f>IF(D3="","",D3)</f>
        <v>None</v>
      </c>
      <c r="E10" s="2" t="s">
        <v>4</v>
      </c>
      <c r="G10" s="15" t="s">
        <v>16</v>
      </c>
      <c r="H10" s="15" t="s">
        <v>17</v>
      </c>
      <c r="I10" s="15" t="s">
        <v>18</v>
      </c>
      <c r="J10" s="15" t="s">
        <v>19</v>
      </c>
      <c r="K10" s="15" t="s">
        <v>20</v>
      </c>
      <c r="L10" s="15" t="s">
        <v>21</v>
      </c>
      <c r="M10" s="19"/>
    </row>
    <row r="11" spans="1:17" x14ac:dyDescent="0.35">
      <c r="A11" t="str">
        <f>IF(A4="","",A4)</f>
        <v>Wealthy</v>
      </c>
      <c r="B11" s="20">
        <f t="array" ref="B11:D12">MMULT(E11:E12,B13:D13)/E13</f>
        <v>14</v>
      </c>
      <c r="C11" s="21">
        <v>14.5</v>
      </c>
      <c r="D11" s="22">
        <v>16.5</v>
      </c>
      <c r="E11" s="2">
        <f>SUM(B4:D4)</f>
        <v>45</v>
      </c>
      <c r="G11" t="s">
        <v>22</v>
      </c>
      <c r="H11" t="e">
        <f ca="1">[1]!CHI_STAT2(B4:D5,B11:D12)</f>
        <v>#NAME?</v>
      </c>
      <c r="I11" t="e">
        <f ca="1">_xlfn.CHISQ.DIST.RT(H11,J7)</f>
        <v>#NAME?</v>
      </c>
      <c r="J11" t="e">
        <f ca="1">[1]!CHISQ_INV_RT(J5,J7)</f>
        <v>#NAME?</v>
      </c>
      <c r="K11" s="2" t="e">
        <f ca="1">IF(J11&lt;H11,"yes","no")</f>
        <v>#NAME?</v>
      </c>
      <c r="L11" t="e">
        <f ca="1">SQRT(H11/(G7*(MIN(H7,I7)-1)))</f>
        <v>#NAME?</v>
      </c>
      <c r="N11" t="e">
        <f t="array" aca="1" ref="N11:O13" ca="1">[1]!POST_CHIMAX('[2]Chi-Sq 1'!B6:D8,"-2",,TRUE)</f>
        <v>#NAME?</v>
      </c>
      <c r="O11" s="16" t="e">
        <f ca="1"/>
        <v>#NAME?</v>
      </c>
    </row>
    <row r="12" spans="1:17" x14ac:dyDescent="0.35">
      <c r="A12" t="str">
        <f>IF(A5="","",A5)</f>
        <v>Poor</v>
      </c>
      <c r="B12" s="23">
        <v>14</v>
      </c>
      <c r="C12" s="24">
        <v>14.5</v>
      </c>
      <c r="D12" s="25">
        <v>16.5</v>
      </c>
      <c r="E12" s="2">
        <f>SUM(B5:D5)</f>
        <v>45</v>
      </c>
      <c r="G12" t="s">
        <v>23</v>
      </c>
      <c r="H12" t="e">
        <f ca="1">[1]!CHI_MAX2(B4:D5,B11:D12)</f>
        <v>#NAME?</v>
      </c>
      <c r="I12" t="e">
        <f ca="1">_xlfn.CHISQ.DIST.RT(H12,J7)</f>
        <v>#NAME?</v>
      </c>
      <c r="J12" t="e">
        <f ca="1">[1]!CHISQ_INV_RT(J5,J7)</f>
        <v>#NAME?</v>
      </c>
      <c r="K12" s="2" t="e">
        <f ca="1">IF(J12&lt;H12,"yes","no")</f>
        <v>#NAME?</v>
      </c>
      <c r="L12" t="e">
        <f ca="1">SQRT(H12/(G7*(MIN(H7,I7)-1)))</f>
        <v>#NAME?</v>
      </c>
      <c r="N12" t="e">
        <f ca="1"/>
        <v>#NAME?</v>
      </c>
      <c r="O12" s="17" t="e">
        <f ca="1"/>
        <v>#NAME?</v>
      </c>
    </row>
    <row r="13" spans="1:17" x14ac:dyDescent="0.35">
      <c r="A13" t="s">
        <v>4</v>
      </c>
      <c r="B13" s="2">
        <f>SUM(B4:B5)</f>
        <v>28</v>
      </c>
      <c r="C13" s="2">
        <f>SUM(C4:C5)</f>
        <v>29</v>
      </c>
      <c r="D13" s="2">
        <f>SUM(D4:D5)</f>
        <v>33</v>
      </c>
      <c r="E13" s="2">
        <f>SUM(E11:E12)</f>
        <v>90</v>
      </c>
      <c r="G13" s="26"/>
      <c r="H13" s="26"/>
      <c r="I13" s="26"/>
      <c r="J13" s="26"/>
      <c r="K13" s="26"/>
      <c r="L13" s="26"/>
      <c r="N13" t="e">
        <f ca="1"/>
        <v>#NAME?</v>
      </c>
      <c r="O13" s="18" t="e">
        <f ca="1"/>
        <v>#NAME?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F44A-1AC0-4DC3-83F7-7AC5782298CC}">
  <sheetPr codeName="Sheet11"/>
  <dimension ref="A1:R35"/>
  <sheetViews>
    <sheetView workbookViewId="0"/>
  </sheetViews>
  <sheetFormatPr defaultRowHeight="14.5" x14ac:dyDescent="0.35"/>
  <cols>
    <col min="1" max="1" width="11.1796875" customWidth="1"/>
    <col min="7" max="7" width="11.453125" customWidth="1"/>
    <col min="13" max="13" width="13" customWidth="1"/>
  </cols>
  <sheetData>
    <row r="1" spans="1:18" x14ac:dyDescent="0.35">
      <c r="B1" s="2" t="s">
        <v>1</v>
      </c>
      <c r="C1" s="2" t="s">
        <v>2</v>
      </c>
      <c r="D1" s="2" t="s">
        <v>3</v>
      </c>
      <c r="E1" s="2" t="s">
        <v>4</v>
      </c>
      <c r="G1" t="s">
        <v>14</v>
      </c>
      <c r="M1" t="s">
        <v>5</v>
      </c>
    </row>
    <row r="2" spans="1:18" x14ac:dyDescent="0.35">
      <c r="A2" t="s">
        <v>6</v>
      </c>
      <c r="B2" s="27">
        <v>20</v>
      </c>
      <c r="C2" s="28">
        <v>15</v>
      </c>
      <c r="D2" s="29">
        <v>10</v>
      </c>
      <c r="E2" s="2">
        <f>SUM(B2:D2)</f>
        <v>45</v>
      </c>
    </row>
    <row r="3" spans="1:18" ht="15" thickBot="1" x14ac:dyDescent="0.4">
      <c r="A3" t="s">
        <v>24</v>
      </c>
      <c r="B3" s="12">
        <v>40</v>
      </c>
      <c r="C3" s="13">
        <v>25</v>
      </c>
      <c r="D3" s="14">
        <v>20</v>
      </c>
      <c r="E3" s="2">
        <f>SUM(B3:D3)</f>
        <v>85</v>
      </c>
      <c r="G3" t="str">
        <f>IF(A1="","",A1)</f>
        <v/>
      </c>
      <c r="H3" t="str">
        <f>IF(B1="","",B1)</f>
        <v>Univ</v>
      </c>
      <c r="I3" t="str">
        <f>IF(C1="","",C1)</f>
        <v>High Sch</v>
      </c>
      <c r="J3" t="str">
        <f>IF(D1="","",D1)</f>
        <v>None</v>
      </c>
      <c r="K3" t="s">
        <v>4</v>
      </c>
      <c r="M3" t="s">
        <v>8</v>
      </c>
      <c r="O3" t="s">
        <v>9</v>
      </c>
      <c r="P3">
        <f>0.05/6</f>
        <v>8.3333333333333332E-3</v>
      </c>
    </row>
    <row r="4" spans="1:18" ht="15" thickTop="1" x14ac:dyDescent="0.35">
      <c r="A4" t="s">
        <v>4</v>
      </c>
      <c r="B4" s="2">
        <f>SUM(B2:B3)</f>
        <v>60</v>
      </c>
      <c r="C4" s="2">
        <f>SUM(C2:C3)</f>
        <v>40</v>
      </c>
      <c r="D4" s="2">
        <f>SUM(D2:D3)</f>
        <v>30</v>
      </c>
      <c r="E4" s="2">
        <f>SUM(B4:D4)</f>
        <v>130</v>
      </c>
      <c r="G4" t="str">
        <f>IF(A2="","",A2)</f>
        <v>Wealthy</v>
      </c>
      <c r="H4" s="30">
        <f t="array" ref="H4:J5">MMULT(K4:K5,H6:J6)/K6</f>
        <v>20.76923076923077</v>
      </c>
      <c r="I4" s="31">
        <v>13.846153846153847</v>
      </c>
      <c r="J4" s="32">
        <v>10.384615384615385</v>
      </c>
      <c r="K4">
        <f>SUM(B2:D2)</f>
        <v>45</v>
      </c>
      <c r="M4" s="15" t="s">
        <v>10</v>
      </c>
      <c r="N4" s="15" t="s">
        <v>11</v>
      </c>
      <c r="O4" s="15" t="s">
        <v>12</v>
      </c>
      <c r="P4" s="15" t="s">
        <v>13</v>
      </c>
    </row>
    <row r="5" spans="1:18" x14ac:dyDescent="0.35">
      <c r="G5" t="str">
        <f>IF(A3="","",A3)</f>
        <v>Middle Class</v>
      </c>
      <c r="H5" s="33">
        <v>39.230769230769234</v>
      </c>
      <c r="I5" s="34">
        <v>26.153846153846153</v>
      </c>
      <c r="J5" s="35">
        <v>19.615384615384617</v>
      </c>
      <c r="K5">
        <f>SUM(B3:D3)</f>
        <v>85</v>
      </c>
      <c r="M5">
        <f>K6</f>
        <v>130</v>
      </c>
      <c r="N5">
        <f>COUNT(B2:B3)</f>
        <v>2</v>
      </c>
      <c r="O5">
        <f>COUNT(B2:D2)</f>
        <v>3</v>
      </c>
      <c r="P5">
        <f>(N5-1)*(O5-1)</f>
        <v>2</v>
      </c>
    </row>
    <row r="6" spans="1:18" x14ac:dyDescent="0.35">
      <c r="G6" t="s">
        <v>4</v>
      </c>
      <c r="H6">
        <f>SUM(B2:B3)</f>
        <v>60</v>
      </c>
      <c r="I6">
        <f>SUM(C2:C3)</f>
        <v>40</v>
      </c>
      <c r="J6">
        <f>SUM(D2:D3)</f>
        <v>30</v>
      </c>
      <c r="K6">
        <f>SUM(K4:K5)</f>
        <v>130</v>
      </c>
    </row>
    <row r="7" spans="1:18" ht="15" thickBot="1" x14ac:dyDescent="0.4">
      <c r="M7" t="s">
        <v>15</v>
      </c>
    </row>
    <row r="8" spans="1:18" ht="15" thickTop="1" x14ac:dyDescent="0.35">
      <c r="M8" s="15" t="s">
        <v>16</v>
      </c>
      <c r="N8" s="15" t="s">
        <v>17</v>
      </c>
      <c r="O8" s="15" t="s">
        <v>18</v>
      </c>
      <c r="P8" s="15" t="s">
        <v>19</v>
      </c>
      <c r="Q8" s="15" t="s">
        <v>20</v>
      </c>
      <c r="R8" s="15" t="s">
        <v>21</v>
      </c>
    </row>
    <row r="9" spans="1:18" x14ac:dyDescent="0.35">
      <c r="M9" t="s">
        <v>22</v>
      </c>
      <c r="N9" t="e">
        <f ca="1">[1]!CHI_STAT2(B2:D3,H4:J5)</f>
        <v>#NAME?</v>
      </c>
      <c r="O9" t="e">
        <f ca="1">_xlfn.CHISQ.DIST.RT(N9,P5)</f>
        <v>#NAME?</v>
      </c>
      <c r="P9" t="e">
        <f ca="1">[1]!CHISQ_INV_RT(P3,P5)</f>
        <v>#NAME?</v>
      </c>
      <c r="Q9" s="2" t="e">
        <f ca="1">IF(P9&lt;N9,"yes","no")</f>
        <v>#NAME?</v>
      </c>
      <c r="R9" t="e">
        <f ca="1">SQRT(N9/(M5*(MIN(N5,O5)-1)))</f>
        <v>#NAME?</v>
      </c>
    </row>
    <row r="10" spans="1:18" x14ac:dyDescent="0.35">
      <c r="M10" t="s">
        <v>23</v>
      </c>
      <c r="N10" t="e">
        <f ca="1">[1]!CHI_MAX2(B2:D3,H4:J5)</f>
        <v>#NAME?</v>
      </c>
      <c r="O10" t="e">
        <f ca="1">_xlfn.CHISQ.DIST.RT(N10,P5)</f>
        <v>#NAME?</v>
      </c>
      <c r="P10" t="e">
        <f ca="1">[1]!CHISQ_INV_RT(P3,P5)</f>
        <v>#NAME?</v>
      </c>
      <c r="Q10" s="2" t="e">
        <f ca="1">IF(P10&lt;N10,"yes","no")</f>
        <v>#NAME?</v>
      </c>
      <c r="R10" t="e">
        <f ca="1">SQRT(N10/(M5*(MIN(N5,O5)-1)))</f>
        <v>#NAME?</v>
      </c>
    </row>
    <row r="11" spans="1:18" x14ac:dyDescent="0.35">
      <c r="M11" s="26"/>
      <c r="N11" s="26"/>
      <c r="O11" s="26"/>
      <c r="P11" s="26"/>
      <c r="Q11" s="26"/>
      <c r="R11" s="26"/>
    </row>
    <row r="13" spans="1:18" x14ac:dyDescent="0.35">
      <c r="B13" s="2" t="s">
        <v>1</v>
      </c>
      <c r="C13" s="2" t="s">
        <v>2</v>
      </c>
      <c r="D13" s="2" t="s">
        <v>3</v>
      </c>
      <c r="E13" s="2" t="s">
        <v>4</v>
      </c>
      <c r="G13" t="s">
        <v>14</v>
      </c>
      <c r="M13" t="s">
        <v>5</v>
      </c>
    </row>
    <row r="14" spans="1:18" x14ac:dyDescent="0.35">
      <c r="A14" t="s">
        <v>6</v>
      </c>
      <c r="B14" s="27">
        <v>20</v>
      </c>
      <c r="C14" s="28">
        <v>15</v>
      </c>
      <c r="D14" s="29">
        <v>10</v>
      </c>
      <c r="E14" s="2">
        <f>SUM(B14:D14)</f>
        <v>45</v>
      </c>
    </row>
    <row r="15" spans="1:18" ht="15" thickBot="1" x14ac:dyDescent="0.4">
      <c r="A15" t="s">
        <v>7</v>
      </c>
      <c r="B15" s="36">
        <v>8</v>
      </c>
      <c r="C15" s="37">
        <v>14</v>
      </c>
      <c r="D15" s="38">
        <v>23</v>
      </c>
      <c r="E15" s="2">
        <f>SUM(B15:D15)</f>
        <v>45</v>
      </c>
      <c r="G15" t="str">
        <f>IF(A13="","",A13)</f>
        <v/>
      </c>
      <c r="H15" t="str">
        <f>IF(B13="","",B13)</f>
        <v>Univ</v>
      </c>
      <c r="I15" t="str">
        <f>IF(C13="","",C13)</f>
        <v>High Sch</v>
      </c>
      <c r="J15" t="str">
        <f>IF(D13="","",D13)</f>
        <v>None</v>
      </c>
      <c r="K15" t="s">
        <v>4</v>
      </c>
      <c r="M15" t="s">
        <v>8</v>
      </c>
      <c r="O15" t="s">
        <v>9</v>
      </c>
      <c r="P15">
        <f>P3</f>
        <v>8.3333333333333332E-3</v>
      </c>
    </row>
    <row r="16" spans="1:18" ht="15" thickTop="1" x14ac:dyDescent="0.35">
      <c r="A16" t="s">
        <v>4</v>
      </c>
      <c r="B16" s="2">
        <f>SUM(B14:B15)</f>
        <v>28</v>
      </c>
      <c r="C16" s="2">
        <f>SUM(C14:C15)</f>
        <v>29</v>
      </c>
      <c r="D16" s="2">
        <f>SUM(D14:D15)</f>
        <v>33</v>
      </c>
      <c r="E16" s="2">
        <f>SUM(B16:D16)</f>
        <v>90</v>
      </c>
      <c r="G16" t="str">
        <f>IF(A14="","",A14)</f>
        <v>Wealthy</v>
      </c>
      <c r="H16" s="30">
        <f t="array" ref="H16:J17">MMULT(K16:K17,H18:J18)/K18</f>
        <v>14</v>
      </c>
      <c r="I16" s="31">
        <v>14.5</v>
      </c>
      <c r="J16" s="32">
        <v>16.5</v>
      </c>
      <c r="K16">
        <f>SUM(B14:D14)</f>
        <v>45</v>
      </c>
      <c r="M16" s="15" t="s">
        <v>10</v>
      </c>
      <c r="N16" s="15" t="s">
        <v>11</v>
      </c>
      <c r="O16" s="15" t="s">
        <v>12</v>
      </c>
      <c r="P16" s="15" t="s">
        <v>13</v>
      </c>
    </row>
    <row r="17" spans="1:18" x14ac:dyDescent="0.35">
      <c r="G17" t="str">
        <f>IF(A15="","",A15)</f>
        <v>Poor</v>
      </c>
      <c r="H17" s="33">
        <v>14</v>
      </c>
      <c r="I17" s="34">
        <v>14.5</v>
      </c>
      <c r="J17" s="35">
        <v>16.5</v>
      </c>
      <c r="K17">
        <f>SUM(B15:D15)</f>
        <v>45</v>
      </c>
      <c r="M17">
        <f>K18</f>
        <v>90</v>
      </c>
      <c r="N17">
        <f>COUNT(B14:B15)</f>
        <v>2</v>
      </c>
      <c r="O17">
        <f>COUNT(B14:D14)</f>
        <v>3</v>
      </c>
      <c r="P17">
        <f>(N17-1)*(O17-1)</f>
        <v>2</v>
      </c>
    </row>
    <row r="18" spans="1:18" x14ac:dyDescent="0.35">
      <c r="G18" t="s">
        <v>4</v>
      </c>
      <c r="H18">
        <f>SUM(B14:B15)</f>
        <v>28</v>
      </c>
      <c r="I18">
        <f>SUM(C14:C15)</f>
        <v>29</v>
      </c>
      <c r="J18">
        <f>SUM(D14:D15)</f>
        <v>33</v>
      </c>
      <c r="K18">
        <f>SUM(K16:K17)</f>
        <v>90</v>
      </c>
    </row>
    <row r="19" spans="1:18" ht="15" thickBot="1" x14ac:dyDescent="0.4">
      <c r="M19" t="s">
        <v>15</v>
      </c>
    </row>
    <row r="20" spans="1:18" ht="15" thickTop="1" x14ac:dyDescent="0.35">
      <c r="M20" s="15" t="s">
        <v>16</v>
      </c>
      <c r="N20" s="15" t="s">
        <v>17</v>
      </c>
      <c r="O20" s="15" t="s">
        <v>18</v>
      </c>
      <c r="P20" s="15" t="s">
        <v>19</v>
      </c>
      <c r="Q20" s="15" t="s">
        <v>20</v>
      </c>
      <c r="R20" s="15" t="s">
        <v>21</v>
      </c>
    </row>
    <row r="21" spans="1:18" x14ac:dyDescent="0.35">
      <c r="M21" t="s">
        <v>22</v>
      </c>
      <c r="N21" t="e">
        <f ca="1">[1]!CHI_STAT2(B14:D15,H16:J17)</f>
        <v>#NAME?</v>
      </c>
      <c r="O21" t="e">
        <f ca="1">_xlfn.CHISQ.DIST.RT(N21,P17)</f>
        <v>#NAME?</v>
      </c>
      <c r="P21" t="e">
        <f ca="1">[1]!CHISQ_INV_RT(P15,P17)</f>
        <v>#NAME?</v>
      </c>
      <c r="Q21" s="2" t="e">
        <f ca="1">IF(P21&lt;N21,"yes","no")</f>
        <v>#NAME?</v>
      </c>
      <c r="R21" t="e">
        <f ca="1">SQRT(N21/(M17*(MIN(N17,O17)-1)))</f>
        <v>#NAME?</v>
      </c>
    </row>
    <row r="22" spans="1:18" x14ac:dyDescent="0.35">
      <c r="M22" s="7" t="s">
        <v>23</v>
      </c>
      <c r="N22" s="7" t="e">
        <f ca="1">[1]!CHI_MAX2(B14:D15,H16:J17)</f>
        <v>#NAME?</v>
      </c>
      <c r="O22" s="7" t="e">
        <f ca="1">_xlfn.CHISQ.DIST.RT(N22,P17)</f>
        <v>#NAME?</v>
      </c>
      <c r="P22" s="7" t="e">
        <f ca="1">[1]!CHISQ_INV_RT(P15,P17)</f>
        <v>#NAME?</v>
      </c>
      <c r="Q22" s="13" t="e">
        <f ca="1">IF(P22&lt;N22,"yes","no")</f>
        <v>#NAME?</v>
      </c>
      <c r="R22" s="7" t="e">
        <f ca="1">SQRT(N22/(M17*(MIN(N17,O17)-1)))</f>
        <v>#NAME?</v>
      </c>
    </row>
    <row r="26" spans="1:18" x14ac:dyDescent="0.35">
      <c r="B26" s="2" t="s">
        <v>1</v>
      </c>
      <c r="C26" s="2" t="s">
        <v>2</v>
      </c>
      <c r="D26" s="2" t="s">
        <v>3</v>
      </c>
      <c r="E26" s="2" t="s">
        <v>4</v>
      </c>
      <c r="G26" t="s">
        <v>14</v>
      </c>
      <c r="M26" t="s">
        <v>5</v>
      </c>
    </row>
    <row r="27" spans="1:18" x14ac:dyDescent="0.35">
      <c r="A27" t="s">
        <v>24</v>
      </c>
      <c r="B27" s="27">
        <v>40</v>
      </c>
      <c r="C27" s="28">
        <v>25</v>
      </c>
      <c r="D27" s="29">
        <v>20</v>
      </c>
      <c r="E27" s="2">
        <f>SUM(B27:D27)</f>
        <v>85</v>
      </c>
    </row>
    <row r="28" spans="1:18" ht="15" thickBot="1" x14ac:dyDescent="0.4">
      <c r="A28" t="s">
        <v>7</v>
      </c>
      <c r="B28" s="12">
        <v>8</v>
      </c>
      <c r="C28" s="13">
        <v>14</v>
      </c>
      <c r="D28" s="14">
        <v>23</v>
      </c>
      <c r="E28" s="2">
        <f>SUM(B28:D28)</f>
        <v>45</v>
      </c>
      <c r="G28" t="str">
        <f>IF(A26="","",A26)</f>
        <v/>
      </c>
      <c r="H28" t="str">
        <f>IF(B26="","",B26)</f>
        <v>Univ</v>
      </c>
      <c r="I28" t="str">
        <f>IF(C26="","",C26)</f>
        <v>High Sch</v>
      </c>
      <c r="J28" t="str">
        <f>IF(D26="","",D26)</f>
        <v>None</v>
      </c>
      <c r="K28" t="s">
        <v>4</v>
      </c>
      <c r="M28" t="s">
        <v>8</v>
      </c>
      <c r="O28" t="s">
        <v>9</v>
      </c>
      <c r="P28">
        <f>P15</f>
        <v>8.3333333333333332E-3</v>
      </c>
    </row>
    <row r="29" spans="1:18" ht="15" thickTop="1" x14ac:dyDescent="0.35">
      <c r="A29" t="s">
        <v>4</v>
      </c>
      <c r="B29" s="2">
        <f>SUM(B27:B28)</f>
        <v>48</v>
      </c>
      <c r="C29" s="2">
        <f>SUM(C27:C28)</f>
        <v>39</v>
      </c>
      <c r="D29" s="2">
        <f>SUM(D27:D28)</f>
        <v>43</v>
      </c>
      <c r="E29" s="2">
        <f>SUM(B29:D29)</f>
        <v>130</v>
      </c>
      <c r="G29" t="str">
        <f>IF(A27="","",A27)</f>
        <v>Middle Class</v>
      </c>
      <c r="H29" s="30">
        <f t="array" ref="H29:J30">MMULT(K29:K30,H31:J31)/K31</f>
        <v>31.384615384615383</v>
      </c>
      <c r="I29" s="31">
        <v>25.5</v>
      </c>
      <c r="J29" s="32">
        <v>28.115384615384617</v>
      </c>
      <c r="K29">
        <f>SUM(B27:D27)</f>
        <v>85</v>
      </c>
      <c r="M29" s="15" t="s">
        <v>10</v>
      </c>
      <c r="N29" s="15" t="s">
        <v>11</v>
      </c>
      <c r="O29" s="15" t="s">
        <v>12</v>
      </c>
      <c r="P29" s="15" t="s">
        <v>13</v>
      </c>
    </row>
    <row r="30" spans="1:18" x14ac:dyDescent="0.35">
      <c r="G30" t="str">
        <f>IF(A28="","",A28)</f>
        <v>Poor</v>
      </c>
      <c r="H30" s="33">
        <v>16.615384615384617</v>
      </c>
      <c r="I30" s="34">
        <v>13.5</v>
      </c>
      <c r="J30" s="35">
        <v>14.884615384615385</v>
      </c>
      <c r="K30">
        <f>SUM(B28:D28)</f>
        <v>45</v>
      </c>
      <c r="M30">
        <f>K31</f>
        <v>130</v>
      </c>
      <c r="N30">
        <f>COUNT(B27:B28)</f>
        <v>2</v>
      </c>
      <c r="O30">
        <f>COUNT(B27:D27)</f>
        <v>3</v>
      </c>
      <c r="P30">
        <f>(N30-1)*(O30-1)</f>
        <v>2</v>
      </c>
    </row>
    <row r="31" spans="1:18" x14ac:dyDescent="0.35">
      <c r="G31" t="s">
        <v>4</v>
      </c>
      <c r="H31">
        <f>SUM(B27:B28)</f>
        <v>48</v>
      </c>
      <c r="I31">
        <f>SUM(C27:C28)</f>
        <v>39</v>
      </c>
      <c r="J31">
        <f>SUM(D27:D28)</f>
        <v>43</v>
      </c>
      <c r="K31">
        <f>SUM(K29:K30)</f>
        <v>130</v>
      </c>
    </row>
    <row r="32" spans="1:18" ht="15" thickBot="1" x14ac:dyDescent="0.4">
      <c r="M32" t="s">
        <v>15</v>
      </c>
    </row>
    <row r="33" spans="13:18" ht="15" thickTop="1" x14ac:dyDescent="0.35">
      <c r="M33" s="15" t="s">
        <v>16</v>
      </c>
      <c r="N33" s="15" t="s">
        <v>17</v>
      </c>
      <c r="O33" s="15" t="s">
        <v>18</v>
      </c>
      <c r="P33" s="15" t="s">
        <v>19</v>
      </c>
      <c r="Q33" s="15" t="s">
        <v>20</v>
      </c>
      <c r="R33" s="15" t="s">
        <v>21</v>
      </c>
    </row>
    <row r="34" spans="13:18" x14ac:dyDescent="0.35">
      <c r="M34" t="s">
        <v>22</v>
      </c>
      <c r="N34" t="e">
        <f ca="1">[1]!CHI_STAT2(B27:D28,H29:J30)</f>
        <v>#NAME?</v>
      </c>
      <c r="O34" t="e">
        <f ca="1">_xlfn.CHISQ.DIST.RT(N34,P30)</f>
        <v>#NAME?</v>
      </c>
      <c r="P34" t="e">
        <f ca="1">[1]!CHISQ_INV_RT(P28,P30)</f>
        <v>#NAME?</v>
      </c>
      <c r="Q34" s="2" t="e">
        <f ca="1">IF(P34&lt;N34,"yes","no")</f>
        <v>#NAME?</v>
      </c>
      <c r="R34" t="e">
        <f ca="1">SQRT(N34/(M30*(MIN(N30,O30)-1)))</f>
        <v>#NAME?</v>
      </c>
    </row>
    <row r="35" spans="13:18" x14ac:dyDescent="0.35">
      <c r="M35" s="7" t="s">
        <v>23</v>
      </c>
      <c r="N35" s="7" t="e">
        <f ca="1">[1]!CHI_MAX2(B27:D28,H29:J30)</f>
        <v>#NAME?</v>
      </c>
      <c r="O35" s="7" t="e">
        <f ca="1">_xlfn.CHISQ.DIST.RT(N35,P30)</f>
        <v>#NAME?</v>
      </c>
      <c r="P35" s="7" t="e">
        <f ca="1">[1]!CHISQ_INV_RT(P28,P30)</f>
        <v>#NAME?</v>
      </c>
      <c r="Q35" s="13" t="e">
        <f ca="1">IF(P35&lt;N35,"yes","no")</f>
        <v>#NAME?</v>
      </c>
      <c r="R35" s="7" t="e">
        <f ca="1">SQRT(N35/(M30*(MIN(N30,O30)-1)))</f>
        <v>#NAME?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180B-688A-49DC-9B70-6A9B959983BC}">
  <sheetPr codeName="Sheet12"/>
  <dimension ref="A1:P35"/>
  <sheetViews>
    <sheetView workbookViewId="0"/>
  </sheetViews>
  <sheetFormatPr defaultRowHeight="14.5" x14ac:dyDescent="0.35"/>
  <cols>
    <col min="1" max="1" width="10.90625" customWidth="1"/>
    <col min="6" max="6" width="11.1796875" customWidth="1"/>
    <col min="11" max="11" width="12.36328125" customWidth="1"/>
  </cols>
  <sheetData>
    <row r="1" spans="1:16" x14ac:dyDescent="0.35">
      <c r="B1" s="2" t="s">
        <v>1</v>
      </c>
      <c r="C1" s="2" t="s">
        <v>2</v>
      </c>
      <c r="D1" s="2" t="s">
        <v>4</v>
      </c>
      <c r="F1" t="s">
        <v>14</v>
      </c>
      <c r="K1" t="s">
        <v>5</v>
      </c>
    </row>
    <row r="2" spans="1:16" x14ac:dyDescent="0.35">
      <c r="A2" t="s">
        <v>6</v>
      </c>
      <c r="B2" s="27">
        <v>20</v>
      </c>
      <c r="C2" s="29">
        <v>15</v>
      </c>
      <c r="D2" s="2">
        <f>SUM(B2:C2)</f>
        <v>35</v>
      </c>
    </row>
    <row r="3" spans="1:16" ht="15" thickBot="1" x14ac:dyDescent="0.4">
      <c r="A3" t="s">
        <v>24</v>
      </c>
      <c r="B3" s="39">
        <v>40</v>
      </c>
      <c r="C3" s="40">
        <v>25</v>
      </c>
      <c r="D3" s="2">
        <f>SUM(B3:C3)</f>
        <v>65</v>
      </c>
      <c r="F3" t="str">
        <f>IF(A1="","",A1)</f>
        <v/>
      </c>
      <c r="G3" t="str">
        <f>IF(B1="","",B1)</f>
        <v>Univ</v>
      </c>
      <c r="H3" t="str">
        <f>IF(C1="","",C1)</f>
        <v>High Sch</v>
      </c>
      <c r="I3" t="s">
        <v>4</v>
      </c>
      <c r="K3" t="s">
        <v>8</v>
      </c>
      <c r="M3" t="s">
        <v>9</v>
      </c>
      <c r="N3">
        <f>0.05/6</f>
        <v>8.3333333333333332E-3</v>
      </c>
    </row>
    <row r="4" spans="1:16" ht="15" thickTop="1" x14ac:dyDescent="0.35">
      <c r="A4" t="s">
        <v>7</v>
      </c>
      <c r="B4" s="12">
        <v>8</v>
      </c>
      <c r="C4" s="14">
        <v>14</v>
      </c>
      <c r="D4" s="2">
        <f>SUM(B4:C4)</f>
        <v>22</v>
      </c>
      <c r="F4" t="str">
        <f>IF(A2="","",A2)</f>
        <v>Wealthy</v>
      </c>
      <c r="G4" s="30">
        <f t="array" ref="G4:H6">MMULT(I4:I6,G7:H7)/I7</f>
        <v>19.508196721311474</v>
      </c>
      <c r="H4" s="32">
        <v>15.491803278688524</v>
      </c>
      <c r="I4">
        <f>SUM(B2:C2)</f>
        <v>35</v>
      </c>
      <c r="K4" s="15" t="s">
        <v>10</v>
      </c>
      <c r="L4" s="15" t="s">
        <v>11</v>
      </c>
      <c r="M4" s="15" t="s">
        <v>12</v>
      </c>
      <c r="N4" s="15" t="s">
        <v>13</v>
      </c>
    </row>
    <row r="5" spans="1:16" x14ac:dyDescent="0.35">
      <c r="A5" t="s">
        <v>4</v>
      </c>
      <c r="B5" s="2">
        <f>SUM(B2:B4)</f>
        <v>68</v>
      </c>
      <c r="C5" s="2">
        <f>SUM(C2:C4)</f>
        <v>54</v>
      </c>
      <c r="D5" s="2">
        <f>SUM(B5:C5)</f>
        <v>122</v>
      </c>
      <c r="F5" t="str">
        <f>IF(A3="","",A3)</f>
        <v>Middle Class</v>
      </c>
      <c r="G5" s="41">
        <v>36.229508196721312</v>
      </c>
      <c r="H5" s="42">
        <v>28.770491803278688</v>
      </c>
      <c r="I5">
        <f>SUM(B3:C3)</f>
        <v>65</v>
      </c>
      <c r="K5">
        <f>I7</f>
        <v>122</v>
      </c>
      <c r="L5">
        <f>COUNT(B2:B4)</f>
        <v>3</v>
      </c>
      <c r="M5">
        <f>COUNT(B2:C2)</f>
        <v>2</v>
      </c>
      <c r="N5">
        <f>(L5-1)*(M5-1)</f>
        <v>2</v>
      </c>
    </row>
    <row r="6" spans="1:16" x14ac:dyDescent="0.35">
      <c r="F6" t="str">
        <f>IF(A4="","",A4)</f>
        <v>Poor</v>
      </c>
      <c r="G6" s="33">
        <v>12.262295081967213</v>
      </c>
      <c r="H6" s="35">
        <v>9.7377049180327866</v>
      </c>
      <c r="I6">
        <f>SUM(B4:C4)</f>
        <v>22</v>
      </c>
    </row>
    <row r="7" spans="1:16" ht="15" thickBot="1" x14ac:dyDescent="0.4">
      <c r="F7" t="s">
        <v>4</v>
      </c>
      <c r="G7">
        <f>SUM(B2:B4)</f>
        <v>68</v>
      </c>
      <c r="H7">
        <f>SUM(C2:C4)</f>
        <v>54</v>
      </c>
      <c r="I7">
        <f>SUM(I4:I6)</f>
        <v>122</v>
      </c>
      <c r="K7" t="s">
        <v>15</v>
      </c>
    </row>
    <row r="8" spans="1:16" ht="15" thickTop="1" x14ac:dyDescent="0.35">
      <c r="K8" s="15" t="s">
        <v>16</v>
      </c>
      <c r="L8" s="15" t="s">
        <v>17</v>
      </c>
      <c r="M8" s="15" t="s">
        <v>18</v>
      </c>
      <c r="N8" s="15" t="s">
        <v>19</v>
      </c>
      <c r="O8" s="15" t="s">
        <v>20</v>
      </c>
      <c r="P8" s="15" t="s">
        <v>21</v>
      </c>
    </row>
    <row r="9" spans="1:16" x14ac:dyDescent="0.35">
      <c r="K9" t="s">
        <v>22</v>
      </c>
      <c r="L9" t="e">
        <f ca="1">[1]!CHI_STAT2(B2:C4,G4:H6)</f>
        <v>#NAME?</v>
      </c>
      <c r="M9" t="e">
        <f ca="1">_xlfn.CHISQ.DIST.RT(L9,N5)</f>
        <v>#NAME?</v>
      </c>
      <c r="N9" t="e">
        <f ca="1">[1]!CHISQ_INV_RT(N3,N5)</f>
        <v>#NAME?</v>
      </c>
      <c r="O9" s="2" t="e">
        <f ca="1">IF(N9&lt;L9,"yes","no")</f>
        <v>#NAME?</v>
      </c>
      <c r="P9" t="e">
        <f ca="1">SQRT(L9/(K5*(MIN(L5,M5)-1)))</f>
        <v>#NAME?</v>
      </c>
    </row>
    <row r="10" spans="1:16" x14ac:dyDescent="0.35">
      <c r="K10" t="s">
        <v>23</v>
      </c>
      <c r="L10" t="e">
        <f ca="1">[1]!CHI_MAX2(B2:C4,G4:H6)</f>
        <v>#NAME?</v>
      </c>
      <c r="M10" t="e">
        <f ca="1">_xlfn.CHISQ.DIST.RT(L10,N5)</f>
        <v>#NAME?</v>
      </c>
      <c r="N10" t="e">
        <f ca="1">[1]!CHISQ_INV_RT(N3,N5)</f>
        <v>#NAME?</v>
      </c>
      <c r="O10" s="2" t="e">
        <f ca="1">IF(N10&lt;L10,"yes","no")</f>
        <v>#NAME?</v>
      </c>
      <c r="P10" t="e">
        <f ca="1">SQRT(L10/(K5*(MIN(L5,M5)-1)))</f>
        <v>#NAME?</v>
      </c>
    </row>
    <row r="11" spans="1:16" x14ac:dyDescent="0.35">
      <c r="K11" s="26"/>
      <c r="L11" s="26"/>
      <c r="M11" s="26"/>
      <c r="N11" s="26"/>
      <c r="O11" s="26"/>
      <c r="P11" s="26"/>
    </row>
    <row r="13" spans="1:16" x14ac:dyDescent="0.35">
      <c r="B13" s="2" t="s">
        <v>1</v>
      </c>
      <c r="C13" s="2" t="s">
        <v>3</v>
      </c>
      <c r="D13" s="2" t="s">
        <v>4</v>
      </c>
      <c r="F13" t="s">
        <v>14</v>
      </c>
      <c r="K13" t="s">
        <v>5</v>
      </c>
    </row>
    <row r="14" spans="1:16" x14ac:dyDescent="0.35">
      <c r="A14" t="s">
        <v>6</v>
      </c>
      <c r="B14" s="27">
        <v>20</v>
      </c>
      <c r="C14" s="29">
        <v>10</v>
      </c>
      <c r="D14" s="2">
        <f>SUM(B14:C14)</f>
        <v>30</v>
      </c>
    </row>
    <row r="15" spans="1:16" ht="15" thickBot="1" x14ac:dyDescent="0.4">
      <c r="A15" t="s">
        <v>24</v>
      </c>
      <c r="B15" s="39">
        <v>40</v>
      </c>
      <c r="C15" s="40">
        <v>20</v>
      </c>
      <c r="D15" s="2">
        <f>SUM(B15:C15)</f>
        <v>60</v>
      </c>
      <c r="F15" t="str">
        <f>IF(A13="","",A13)</f>
        <v/>
      </c>
      <c r="G15" t="str">
        <f>IF(B13="","",B13)</f>
        <v>Univ</v>
      </c>
      <c r="H15" t="str">
        <f>IF(C13="","",C13)</f>
        <v>None</v>
      </c>
      <c r="I15" t="s">
        <v>4</v>
      </c>
      <c r="K15" t="s">
        <v>8</v>
      </c>
      <c r="M15" t="s">
        <v>9</v>
      </c>
      <c r="N15">
        <f>N3</f>
        <v>8.3333333333333332E-3</v>
      </c>
    </row>
    <row r="16" spans="1:16" ht="15" thickTop="1" x14ac:dyDescent="0.35">
      <c r="A16" t="s">
        <v>7</v>
      </c>
      <c r="B16" s="36">
        <v>8</v>
      </c>
      <c r="C16" s="38">
        <v>23</v>
      </c>
      <c r="D16" s="2">
        <f>SUM(B16:C16)</f>
        <v>31</v>
      </c>
      <c r="F16" t="str">
        <f>IF(A14="","",A14)</f>
        <v>Wealthy</v>
      </c>
      <c r="G16" s="30">
        <f t="array" ref="G16:H18">MMULT(I16:I18,G19:H19)/I19</f>
        <v>16.859504132231404</v>
      </c>
      <c r="H16" s="32">
        <v>13.140495867768594</v>
      </c>
      <c r="I16">
        <f>SUM(B14:C14)</f>
        <v>30</v>
      </c>
      <c r="K16" s="15" t="s">
        <v>10</v>
      </c>
      <c r="L16" s="15" t="s">
        <v>11</v>
      </c>
      <c r="M16" s="15" t="s">
        <v>12</v>
      </c>
      <c r="N16" s="15" t="s">
        <v>13</v>
      </c>
    </row>
    <row r="17" spans="1:16" x14ac:dyDescent="0.35">
      <c r="A17" t="s">
        <v>4</v>
      </c>
      <c r="B17" s="2">
        <f>SUM(B14:B16)</f>
        <v>68</v>
      </c>
      <c r="C17" s="2">
        <f>SUM(C14:C16)</f>
        <v>53</v>
      </c>
      <c r="D17" s="2">
        <f>SUM(B17:C17)</f>
        <v>121</v>
      </c>
      <c r="F17" t="str">
        <f>IF(A15="","",A15)</f>
        <v>Middle Class</v>
      </c>
      <c r="G17" s="41">
        <v>33.719008264462808</v>
      </c>
      <c r="H17" s="42">
        <v>26.280991735537189</v>
      </c>
      <c r="I17">
        <f>SUM(B15:C15)</f>
        <v>60</v>
      </c>
      <c r="K17">
        <f>I19</f>
        <v>121</v>
      </c>
      <c r="L17">
        <f>COUNT(B14:B16)</f>
        <v>3</v>
      </c>
      <c r="M17">
        <f>COUNT(B14:C14)</f>
        <v>2</v>
      </c>
      <c r="N17">
        <f>(L17-1)*(M17-1)</f>
        <v>2</v>
      </c>
    </row>
    <row r="18" spans="1:16" x14ac:dyDescent="0.35">
      <c r="F18" t="str">
        <f>IF(A16="","",A16)</f>
        <v>Poor</v>
      </c>
      <c r="G18" s="33">
        <v>17.421487603305785</v>
      </c>
      <c r="H18" s="35">
        <v>13.578512396694215</v>
      </c>
      <c r="I18">
        <f>SUM(B16:C16)</f>
        <v>31</v>
      </c>
    </row>
    <row r="19" spans="1:16" ht="15" thickBot="1" x14ac:dyDescent="0.4">
      <c r="F19" t="s">
        <v>4</v>
      </c>
      <c r="G19">
        <f>SUM(B14:B16)</f>
        <v>68</v>
      </c>
      <c r="H19">
        <f>SUM(C14:C16)</f>
        <v>53</v>
      </c>
      <c r="I19">
        <f>SUM(I16:I18)</f>
        <v>121</v>
      </c>
      <c r="K19" t="s">
        <v>15</v>
      </c>
    </row>
    <row r="20" spans="1:16" ht="15" thickTop="1" x14ac:dyDescent="0.35">
      <c r="K20" s="15" t="s">
        <v>16</v>
      </c>
      <c r="L20" s="15" t="s">
        <v>17</v>
      </c>
      <c r="M20" s="15" t="s">
        <v>18</v>
      </c>
      <c r="N20" s="15" t="s">
        <v>19</v>
      </c>
      <c r="O20" s="15" t="s">
        <v>20</v>
      </c>
      <c r="P20" s="15" t="s">
        <v>21</v>
      </c>
    </row>
    <row r="21" spans="1:16" x14ac:dyDescent="0.35">
      <c r="K21" t="s">
        <v>22</v>
      </c>
      <c r="L21" t="e">
        <f ca="1">[1]!CHI_STAT2(B14:C16,G16:H18)</f>
        <v>#NAME?</v>
      </c>
      <c r="M21" t="e">
        <f ca="1">_xlfn.CHISQ.DIST.RT(L21,N17)</f>
        <v>#NAME?</v>
      </c>
      <c r="N21" t="e">
        <f ca="1">[1]!CHISQ_INV_RT(N15,N17)</f>
        <v>#NAME?</v>
      </c>
      <c r="O21" s="2" t="e">
        <f ca="1">IF(N21&lt;L21,"yes","no")</f>
        <v>#NAME?</v>
      </c>
      <c r="P21" t="e">
        <f ca="1">SQRT(L21/(K17*(MIN(L17,M17)-1)))</f>
        <v>#NAME?</v>
      </c>
    </row>
    <row r="22" spans="1:16" x14ac:dyDescent="0.35">
      <c r="K22" s="7" t="s">
        <v>23</v>
      </c>
      <c r="L22" s="7" t="e">
        <f ca="1">[1]!CHI_MAX2(B14:C16,G16:H18)</f>
        <v>#NAME?</v>
      </c>
      <c r="M22" s="7" t="e">
        <f ca="1">_xlfn.CHISQ.DIST.RT(L22,N17)</f>
        <v>#NAME?</v>
      </c>
      <c r="N22" s="7" t="e">
        <f ca="1">[1]!CHISQ_INV_RT(N15,N17)</f>
        <v>#NAME?</v>
      </c>
      <c r="O22" s="13" t="e">
        <f ca="1">IF(N22&lt;L22,"yes","no")</f>
        <v>#NAME?</v>
      </c>
      <c r="P22" s="7" t="e">
        <f ca="1">SQRT(L22/(K17*(MIN(L17,M17)-1)))</f>
        <v>#NAME?</v>
      </c>
    </row>
    <row r="26" spans="1:16" x14ac:dyDescent="0.35">
      <c r="B26" s="2" t="s">
        <v>2</v>
      </c>
      <c r="C26" s="2" t="s">
        <v>3</v>
      </c>
      <c r="D26" s="2" t="s">
        <v>4</v>
      </c>
      <c r="F26" t="s">
        <v>14</v>
      </c>
      <c r="K26" t="s">
        <v>5</v>
      </c>
    </row>
    <row r="27" spans="1:16" x14ac:dyDescent="0.35">
      <c r="A27" t="s">
        <v>6</v>
      </c>
      <c r="B27" s="27">
        <v>15</v>
      </c>
      <c r="C27" s="29">
        <v>10</v>
      </c>
      <c r="D27" s="2">
        <f>SUM(B27:C27)</f>
        <v>25</v>
      </c>
    </row>
    <row r="28" spans="1:16" ht="15" thickBot="1" x14ac:dyDescent="0.4">
      <c r="A28" t="s">
        <v>24</v>
      </c>
      <c r="B28" s="39">
        <v>25</v>
      </c>
      <c r="C28" s="40">
        <v>20</v>
      </c>
      <c r="D28" s="2">
        <f>SUM(B28:C28)</f>
        <v>45</v>
      </c>
      <c r="F28" t="str">
        <f>IF(A26="","",A26)</f>
        <v/>
      </c>
      <c r="G28" t="str">
        <f>IF(B26="","",B26)</f>
        <v>High Sch</v>
      </c>
      <c r="H28" t="str">
        <f>IF(C26="","",C26)</f>
        <v>None</v>
      </c>
      <c r="I28" t="s">
        <v>4</v>
      </c>
      <c r="K28" t="s">
        <v>8</v>
      </c>
      <c r="M28" t="s">
        <v>9</v>
      </c>
      <c r="N28">
        <f>N15</f>
        <v>8.3333333333333332E-3</v>
      </c>
    </row>
    <row r="29" spans="1:16" ht="15" thickTop="1" x14ac:dyDescent="0.35">
      <c r="A29" t="s">
        <v>7</v>
      </c>
      <c r="B29" s="12">
        <v>14</v>
      </c>
      <c r="C29" s="14">
        <v>23</v>
      </c>
      <c r="D29" s="2">
        <f>SUM(B29:C29)</f>
        <v>37</v>
      </c>
      <c r="F29" t="str">
        <f>IF(A27="","",A27)</f>
        <v>Wealthy</v>
      </c>
      <c r="G29" s="30">
        <f t="array" ref="G29:H31">MMULT(I29:I31,G32:H32)/I32</f>
        <v>12.616822429906541</v>
      </c>
      <c r="H29" s="32">
        <v>12.383177570093459</v>
      </c>
      <c r="I29">
        <f>SUM(B27:C27)</f>
        <v>25</v>
      </c>
      <c r="K29" s="15" t="s">
        <v>10</v>
      </c>
      <c r="L29" s="15" t="s">
        <v>11</v>
      </c>
      <c r="M29" s="15" t="s">
        <v>12</v>
      </c>
      <c r="N29" s="15" t="s">
        <v>13</v>
      </c>
    </row>
    <row r="30" spans="1:16" x14ac:dyDescent="0.35">
      <c r="A30" t="s">
        <v>4</v>
      </c>
      <c r="B30" s="2">
        <f>SUM(B27:B29)</f>
        <v>54</v>
      </c>
      <c r="C30" s="2">
        <f>SUM(C27:C29)</f>
        <v>53</v>
      </c>
      <c r="D30" s="2">
        <f>SUM(B30:C30)</f>
        <v>107</v>
      </c>
      <c r="F30" t="str">
        <f>IF(A28="","",A28)</f>
        <v>Middle Class</v>
      </c>
      <c r="G30" s="41">
        <v>22.710280373831775</v>
      </c>
      <c r="H30" s="42">
        <v>22.289719626168225</v>
      </c>
      <c r="I30">
        <f>SUM(B28:C28)</f>
        <v>45</v>
      </c>
      <c r="K30">
        <f>I32</f>
        <v>107</v>
      </c>
      <c r="L30">
        <f>COUNT(B27:B29)</f>
        <v>3</v>
      </c>
      <c r="M30">
        <f>COUNT(B27:C27)</f>
        <v>2</v>
      </c>
      <c r="N30">
        <f>(L30-1)*(M30-1)</f>
        <v>2</v>
      </c>
    </row>
    <row r="31" spans="1:16" x14ac:dyDescent="0.35">
      <c r="F31" t="str">
        <f>IF(A29="","",A29)</f>
        <v>Poor</v>
      </c>
      <c r="G31" s="33">
        <v>18.672897196261683</v>
      </c>
      <c r="H31" s="35">
        <v>18.327102803738317</v>
      </c>
      <c r="I31">
        <f>SUM(B29:C29)</f>
        <v>37</v>
      </c>
    </row>
    <row r="32" spans="1:16" ht="15" thickBot="1" x14ac:dyDescent="0.4">
      <c r="F32" t="s">
        <v>4</v>
      </c>
      <c r="G32">
        <f>SUM(B27:B29)</f>
        <v>54</v>
      </c>
      <c r="H32">
        <f>SUM(C27:C29)</f>
        <v>53</v>
      </c>
      <c r="I32">
        <f>SUM(I29:I31)</f>
        <v>107</v>
      </c>
      <c r="K32" t="s">
        <v>15</v>
      </c>
    </row>
    <row r="33" spans="11:16" ht="15" thickTop="1" x14ac:dyDescent="0.35">
      <c r="K33" s="15" t="s">
        <v>16</v>
      </c>
      <c r="L33" s="15" t="s">
        <v>17</v>
      </c>
      <c r="M33" s="15" t="s">
        <v>18</v>
      </c>
      <c r="N33" s="15" t="s">
        <v>19</v>
      </c>
      <c r="O33" s="15" t="s">
        <v>20</v>
      </c>
      <c r="P33" s="15" t="s">
        <v>21</v>
      </c>
    </row>
    <row r="34" spans="11:16" x14ac:dyDescent="0.35">
      <c r="K34" t="s">
        <v>22</v>
      </c>
      <c r="L34" t="e">
        <f ca="1">[1]!CHI_STAT2(B27:C29,G29:H31)</f>
        <v>#NAME?</v>
      </c>
      <c r="M34" t="e">
        <f ca="1">_xlfn.CHISQ.DIST.RT(L34,N30)</f>
        <v>#NAME?</v>
      </c>
      <c r="N34" t="e">
        <f ca="1">[1]!CHISQ_INV_RT(N28,N30)</f>
        <v>#NAME?</v>
      </c>
      <c r="O34" s="2" t="e">
        <f ca="1">IF(N34&lt;L34,"yes","no")</f>
        <v>#NAME?</v>
      </c>
      <c r="P34" t="e">
        <f ca="1">SQRT(L34/(K30*(MIN(L30,M30)-1)))</f>
        <v>#NAME?</v>
      </c>
    </row>
    <row r="35" spans="11:16" x14ac:dyDescent="0.35">
      <c r="K35" s="7" t="s">
        <v>23</v>
      </c>
      <c r="L35" s="7" t="e">
        <f ca="1">[1]!CHI_MAX2(B27:C29,G29:H31)</f>
        <v>#NAME?</v>
      </c>
      <c r="M35" s="7" t="e">
        <f ca="1">_xlfn.CHISQ.DIST.RT(L35,N30)</f>
        <v>#NAME?</v>
      </c>
      <c r="N35" s="7" t="e">
        <f ca="1">[1]!CHISQ_INV_RT(N28,N30)</f>
        <v>#NAME?</v>
      </c>
      <c r="O35" s="13" t="e">
        <f ca="1">IF(N35&lt;L35,"yes","no")</f>
        <v>#NAME?</v>
      </c>
      <c r="P35" s="7" t="e">
        <f ca="1">SQRT(L35/(K30*(MIN(L30,M30)-1)))</f>
        <v>#NAME?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3CD6-A5EF-4A0A-8DEE-41C762D8CA13}">
  <sheetPr codeName="Sheet13"/>
  <dimension ref="A1:P13"/>
  <sheetViews>
    <sheetView workbookViewId="0"/>
  </sheetViews>
  <sheetFormatPr defaultRowHeight="14.5" x14ac:dyDescent="0.35"/>
  <cols>
    <col min="5" max="5" width="5" customWidth="1"/>
    <col min="6" max="6" width="15" bestFit="1" customWidth="1"/>
    <col min="10" max="10" width="7" customWidth="1"/>
    <col min="12" max="12" width="10.54296875" customWidth="1"/>
  </cols>
  <sheetData>
    <row r="1" spans="1:16" x14ac:dyDescent="0.35">
      <c r="A1" s="1" t="s">
        <v>0</v>
      </c>
    </row>
    <row r="3" spans="1:16" x14ac:dyDescent="0.35">
      <c r="B3" s="2" t="s">
        <v>1</v>
      </c>
      <c r="C3" s="2" t="s">
        <v>25</v>
      </c>
      <c r="D3" s="2" t="s">
        <v>4</v>
      </c>
      <c r="F3" t="s">
        <v>5</v>
      </c>
      <c r="N3" t="e">
        <f t="array" aca="1" ref="N3:P5" ca="1">[1]!CompactTable('[2]Chi-Sq 1'!A5:D8,"1,2","2,3")</f>
        <v>#NAME?</v>
      </c>
      <c r="O3" t="e">
        <f ca="1"/>
        <v>#NAME?</v>
      </c>
      <c r="P3" t="e">
        <f ca="1"/>
        <v>#NAME?</v>
      </c>
    </row>
    <row r="4" spans="1:16" x14ac:dyDescent="0.35">
      <c r="A4" t="s">
        <v>26</v>
      </c>
      <c r="B4" s="27">
        <f>'[2]Chi-Sq 1'!B6+'[2]Chi-Sq 1'!B7</f>
        <v>60</v>
      </c>
      <c r="C4" s="29">
        <f>SUM('[2]Chi-Sq 1'!C6:D7)</f>
        <v>70</v>
      </c>
      <c r="D4" s="2">
        <f>SUM(B4:C4)</f>
        <v>130</v>
      </c>
      <c r="N4" t="e">
        <f ca="1"/>
        <v>#NAME?</v>
      </c>
      <c r="O4" s="43" t="e">
        <f ca="1"/>
        <v>#NAME?</v>
      </c>
      <c r="P4" s="44" t="e">
        <f ca="1"/>
        <v>#NAME?</v>
      </c>
    </row>
    <row r="5" spans="1:16" ht="15" thickBot="1" x14ac:dyDescent="0.4">
      <c r="A5" t="s">
        <v>7</v>
      </c>
      <c r="B5" s="12">
        <f>'[2]Chi-Sq 1'!B8</f>
        <v>8</v>
      </c>
      <c r="C5" s="14">
        <f>'[2]Chi-Sq 1'!C8+'[2]Chi-Sq 1'!D8</f>
        <v>37</v>
      </c>
      <c r="D5" s="2">
        <f>SUM(B5:C5)</f>
        <v>45</v>
      </c>
      <c r="F5" t="s">
        <v>8</v>
      </c>
      <c r="H5" t="s">
        <v>9</v>
      </c>
      <c r="I5">
        <v>0.05</v>
      </c>
      <c r="N5" t="e">
        <f ca="1"/>
        <v>#NAME?</v>
      </c>
      <c r="O5" s="6" t="e">
        <f ca="1"/>
        <v>#NAME?</v>
      </c>
      <c r="P5" s="8" t="e">
        <f ca="1"/>
        <v>#NAME?</v>
      </c>
    </row>
    <row r="6" spans="1:16" ht="15" thickTop="1" x14ac:dyDescent="0.35">
      <c r="A6" t="s">
        <v>4</v>
      </c>
      <c r="B6" s="2">
        <f>SUM(B4:B5)</f>
        <v>68</v>
      </c>
      <c r="C6" s="2">
        <f>SUM(C4:C5)</f>
        <v>107</v>
      </c>
      <c r="D6" s="2">
        <f>SUM(B6:C6)</f>
        <v>175</v>
      </c>
      <c r="F6" s="15" t="s">
        <v>10</v>
      </c>
      <c r="G6" s="15" t="s">
        <v>11</v>
      </c>
      <c r="H6" s="15" t="s">
        <v>12</v>
      </c>
      <c r="I6" s="15" t="s">
        <v>13</v>
      </c>
    </row>
    <row r="7" spans="1:16" x14ac:dyDescent="0.35">
      <c r="F7">
        <f>D13</f>
        <v>175</v>
      </c>
      <c r="G7">
        <f>COUNT(B4:B5)</f>
        <v>2</v>
      </c>
      <c r="H7">
        <f>COUNT(B4:C4)</f>
        <v>2</v>
      </c>
      <c r="I7">
        <f>(G7-1)*(H7-1)</f>
        <v>1</v>
      </c>
      <c r="N7" t="e">
        <f t="array" aca="1" ref="N7:O9" ca="1">[1]!POST_CHISQ('[2]Chi-Sq 1'!B6:D8,"1,2","2,3",TRUE)</f>
        <v>#NAME?</v>
      </c>
      <c r="O7" s="16" t="e">
        <f ca="1"/>
        <v>#NAME?</v>
      </c>
    </row>
    <row r="8" spans="1:16" x14ac:dyDescent="0.35">
      <c r="A8" t="s">
        <v>14</v>
      </c>
      <c r="N8" t="e">
        <f ca="1"/>
        <v>#NAME?</v>
      </c>
      <c r="O8" s="17" t="e">
        <f ca="1"/>
        <v>#NAME?</v>
      </c>
    </row>
    <row r="9" spans="1:16" ht="15" thickBot="1" x14ac:dyDescent="0.4">
      <c r="F9" t="s">
        <v>15</v>
      </c>
      <c r="N9" t="e">
        <f ca="1"/>
        <v>#NAME?</v>
      </c>
      <c r="O9" s="18" t="e">
        <f ca="1"/>
        <v>#NAME?</v>
      </c>
    </row>
    <row r="10" spans="1:16" ht="15" thickTop="1" x14ac:dyDescent="0.35">
      <c r="A10" t="str">
        <f>IF(A3="","",A3)</f>
        <v/>
      </c>
      <c r="B10" s="2" t="str">
        <f>IF(B3="","",B3)</f>
        <v>Univ</v>
      </c>
      <c r="C10" s="2" t="str">
        <f>IF(C3="","",C3)</f>
        <v>No Univ</v>
      </c>
      <c r="D10" s="2" t="s">
        <v>4</v>
      </c>
      <c r="F10" s="15" t="s">
        <v>16</v>
      </c>
      <c r="G10" s="15" t="s">
        <v>17</v>
      </c>
      <c r="H10" s="15" t="s">
        <v>18</v>
      </c>
      <c r="I10" s="15" t="s">
        <v>19</v>
      </c>
      <c r="J10" s="15" t="s">
        <v>20</v>
      </c>
      <c r="K10" s="15" t="s">
        <v>21</v>
      </c>
      <c r="L10" s="15" t="s">
        <v>27</v>
      </c>
    </row>
    <row r="11" spans="1:16" x14ac:dyDescent="0.35">
      <c r="A11" t="str">
        <f>IF(A4="","",A4)</f>
        <v>Not Poor</v>
      </c>
      <c r="B11" s="30">
        <f t="array" ref="B11:C12">MMULT(D11:D12,B13:C13)/D13</f>
        <v>50.514285714285712</v>
      </c>
      <c r="C11" s="32">
        <v>79.48571428571428</v>
      </c>
      <c r="D11" s="2">
        <f>SUM(B4:C4)</f>
        <v>130</v>
      </c>
      <c r="F11" t="s">
        <v>22</v>
      </c>
      <c r="G11" t="e">
        <f ca="1">[1]!CHI_STAT2(B4:C5,B11:C12)</f>
        <v>#NAME?</v>
      </c>
      <c r="H11" t="e">
        <f ca="1">_xlfn.CHISQ.DIST.RT(G11,I7)</f>
        <v>#NAME?</v>
      </c>
      <c r="I11" t="e">
        <f ca="1">[1]!CHISQ_INV_RT(I5,I7)</f>
        <v>#NAME?</v>
      </c>
      <c r="J11" s="2" t="e">
        <f ca="1">IF(I11&lt;G11,"yes","no")</f>
        <v>#NAME?</v>
      </c>
      <c r="K11" t="e">
        <f ca="1">SQRT(G11/(F7*(MIN(G7,H7)-1)))</f>
        <v>#NAME?</v>
      </c>
      <c r="L11">
        <f>(B4/C4)/(B5/C5)</f>
        <v>3.964285714285714</v>
      </c>
      <c r="N11" t="e">
        <f t="array" aca="1" ref="N11:O13" ca="1">[1]!POST_CHIMAX('[2]Chi-Sq 1'!B6:D8,"1,2","2,3",TRUE)</f>
        <v>#NAME?</v>
      </c>
      <c r="O11" s="16" t="e">
        <f ca="1"/>
        <v>#NAME?</v>
      </c>
    </row>
    <row r="12" spans="1:16" x14ac:dyDescent="0.35">
      <c r="A12" t="str">
        <f>IF(A5="","",A5)</f>
        <v>Poor</v>
      </c>
      <c r="B12" s="33">
        <v>17.485714285714284</v>
      </c>
      <c r="C12" s="35">
        <v>27.514285714285716</v>
      </c>
      <c r="D12" s="2">
        <f>SUM(B5:C5)</f>
        <v>45</v>
      </c>
      <c r="F12" t="s">
        <v>23</v>
      </c>
      <c r="G12" t="e">
        <f ca="1">[1]!CHI_MAX2(B4:C5,B11:C12)</f>
        <v>#NAME?</v>
      </c>
      <c r="H12" t="e">
        <f ca="1">_xlfn.CHISQ.DIST.RT(G12,I7)</f>
        <v>#NAME?</v>
      </c>
      <c r="I12" t="e">
        <f ca="1">[1]!CHISQ_INV_RT(I5,I7)</f>
        <v>#NAME?</v>
      </c>
      <c r="J12" s="2" t="e">
        <f ca="1">IF(I12&lt;G12,"yes","no")</f>
        <v>#NAME?</v>
      </c>
      <c r="K12" t="e">
        <f ca="1">SQRT(G12/(F7*(MIN(G7,H7)-1)))</f>
        <v>#NAME?</v>
      </c>
      <c r="L12">
        <f>L11</f>
        <v>3.964285714285714</v>
      </c>
      <c r="N12" t="e">
        <f ca="1"/>
        <v>#NAME?</v>
      </c>
      <c r="O12" s="17" t="e">
        <f ca="1"/>
        <v>#NAME?</v>
      </c>
    </row>
    <row r="13" spans="1:16" x14ac:dyDescent="0.35">
      <c r="A13" t="s">
        <v>4</v>
      </c>
      <c r="B13" s="2">
        <f>SUM(B4:B5)</f>
        <v>68</v>
      </c>
      <c r="C13" s="2">
        <f>SUM(C4:C5)</f>
        <v>107</v>
      </c>
      <c r="D13" s="2">
        <f>SUM(D11:D12)</f>
        <v>175</v>
      </c>
      <c r="F13" s="26"/>
      <c r="G13" s="26"/>
      <c r="H13" s="26"/>
      <c r="I13" s="26"/>
      <c r="J13" s="26"/>
      <c r="K13" s="26"/>
      <c r="L13" s="26"/>
      <c r="N13" t="e">
        <f ca="1"/>
        <v>#NAME?</v>
      </c>
      <c r="O13" s="18" t="e">
        <f ca="1"/>
        <v>#NAME?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93B2-8419-47AC-AE29-5CC0F2B69794}">
  <sheetPr codeName="Sheet14"/>
  <dimension ref="A1:O16"/>
  <sheetViews>
    <sheetView workbookViewId="0"/>
  </sheetViews>
  <sheetFormatPr defaultRowHeight="14.5" x14ac:dyDescent="0.35"/>
  <cols>
    <col min="1" max="1" width="12.453125" customWidth="1"/>
    <col min="6" max="6" width="4.7265625" customWidth="1"/>
    <col min="7" max="7" width="12.81640625" customWidth="1"/>
    <col min="12" max="12" width="12.1796875" customWidth="1"/>
  </cols>
  <sheetData>
    <row r="1" spans="1:15" x14ac:dyDescent="0.35">
      <c r="A1" t="s">
        <v>28</v>
      </c>
      <c r="G1" t="s">
        <v>29</v>
      </c>
    </row>
    <row r="3" spans="1:15" x14ac:dyDescent="0.35">
      <c r="B3" s="2" t="s">
        <v>1</v>
      </c>
      <c r="C3" s="2" t="s">
        <v>2</v>
      </c>
      <c r="D3" s="2" t="s">
        <v>3</v>
      </c>
      <c r="E3" s="2" t="s">
        <v>4</v>
      </c>
      <c r="H3" s="2" t="s">
        <v>1</v>
      </c>
      <c r="I3" s="2" t="s">
        <v>2</v>
      </c>
      <c r="J3" s="2" t="s">
        <v>3</v>
      </c>
      <c r="L3" t="e">
        <f t="array" aca="1" ref="L3:O6" ca="1">[1]!StdRes(A3:D6,TRUE)</f>
        <v>#NAME?</v>
      </c>
      <c r="M3" t="e">
        <f ca="1"/>
        <v>#NAME?</v>
      </c>
      <c r="N3" t="e">
        <f ca="1"/>
        <v>#NAME?</v>
      </c>
      <c r="O3" t="e">
        <f ca="1"/>
        <v>#NAME?</v>
      </c>
    </row>
    <row r="4" spans="1:15" x14ac:dyDescent="0.35">
      <c r="A4" t="s">
        <v>6</v>
      </c>
      <c r="B4" s="27">
        <v>20</v>
      </c>
      <c r="C4" s="28">
        <v>15</v>
      </c>
      <c r="D4" s="29">
        <v>10</v>
      </c>
      <c r="E4" s="2">
        <f>SUM(B4:D4)</f>
        <v>45</v>
      </c>
      <c r="G4" t="s">
        <v>6</v>
      </c>
      <c r="H4" s="27">
        <f t="shared" ref="H4:J6" si="0">(B4-B13)/SQRT(B13)</f>
        <v>0.60127471190657811</v>
      </c>
      <c r="I4" s="28">
        <f t="shared" si="0"/>
        <v>0.29902840904835337</v>
      </c>
      <c r="J4" s="29">
        <f t="shared" si="0"/>
        <v>-0.98290265744994409</v>
      </c>
      <c r="L4" t="e">
        <f ca="1"/>
        <v>#NAME?</v>
      </c>
      <c r="M4" s="43" t="e">
        <f ca="1"/>
        <v>#NAME?</v>
      </c>
      <c r="N4" s="26" t="e">
        <f ca="1"/>
        <v>#NAME?</v>
      </c>
      <c r="O4" s="44" t="e">
        <f ca="1"/>
        <v>#NAME?</v>
      </c>
    </row>
    <row r="5" spans="1:15" x14ac:dyDescent="0.35">
      <c r="A5" t="s">
        <v>24</v>
      </c>
      <c r="B5" s="47">
        <v>40</v>
      </c>
      <c r="C5" s="2">
        <v>25</v>
      </c>
      <c r="D5" s="40">
        <v>20</v>
      </c>
      <c r="E5" s="2">
        <f>SUM(B5:D5)</f>
        <v>85</v>
      </c>
      <c r="G5" t="s">
        <v>24</v>
      </c>
      <c r="H5" s="47">
        <f t="shared" si="0"/>
        <v>1.2130449303162232</v>
      </c>
      <c r="I5" s="2">
        <f t="shared" si="0"/>
        <v>-0.23989052384330709</v>
      </c>
      <c r="J5" s="40">
        <f t="shared" si="0"/>
        <v>-1.1318780547702396</v>
      </c>
      <c r="L5" t="e">
        <f ca="1"/>
        <v>#NAME?</v>
      </c>
      <c r="M5" s="45" t="e">
        <f ca="1"/>
        <v>#NAME?</v>
      </c>
      <c r="N5" t="e">
        <f ca="1"/>
        <v>#NAME?</v>
      </c>
      <c r="O5" s="46" t="e">
        <f ca="1"/>
        <v>#NAME?</v>
      </c>
    </row>
    <row r="6" spans="1:15" x14ac:dyDescent="0.35">
      <c r="A6" t="s">
        <v>7</v>
      </c>
      <c r="B6" s="12">
        <v>8</v>
      </c>
      <c r="C6" s="13">
        <v>14</v>
      </c>
      <c r="D6" s="14">
        <v>23</v>
      </c>
      <c r="E6" s="2">
        <f>SUM(B6:D6)</f>
        <v>45</v>
      </c>
      <c r="G6" t="s">
        <v>7</v>
      </c>
      <c r="H6" s="12">
        <f t="shared" si="0"/>
        <v>-2.2684455040111788</v>
      </c>
      <c r="I6" s="13">
        <f t="shared" si="0"/>
        <v>3.0669580415215635E-2</v>
      </c>
      <c r="J6" s="14">
        <f t="shared" si="0"/>
        <v>2.5385202491620609</v>
      </c>
      <c r="L6" t="e">
        <f ca="1"/>
        <v>#NAME?</v>
      </c>
      <c r="M6" s="6" t="e">
        <f ca="1"/>
        <v>#NAME?</v>
      </c>
      <c r="N6" s="7" t="e">
        <f ca="1"/>
        <v>#NAME?</v>
      </c>
      <c r="O6" s="8" t="e">
        <f ca="1"/>
        <v>#NAME?</v>
      </c>
    </row>
    <row r="7" spans="1:15" x14ac:dyDescent="0.35">
      <c r="A7" t="s">
        <v>4</v>
      </c>
      <c r="B7" s="2">
        <f>SUM(B4:B6)</f>
        <v>68</v>
      </c>
      <c r="C7" s="2">
        <f>SUM(C4:C6)</f>
        <v>54</v>
      </c>
      <c r="D7" s="2">
        <f>SUM(D4:D6)</f>
        <v>53</v>
      </c>
      <c r="E7" s="2">
        <f>SUM(B7:D7)</f>
        <v>175</v>
      </c>
    </row>
    <row r="8" spans="1:15" x14ac:dyDescent="0.35">
      <c r="G8" t="s">
        <v>30</v>
      </c>
      <c r="H8" s="48">
        <f>SUMSQ(H4:J6)</f>
        <v>15.818090983121849</v>
      </c>
    </row>
    <row r="10" spans="1:15" x14ac:dyDescent="0.35">
      <c r="A10" t="s">
        <v>14</v>
      </c>
      <c r="G10" t="s">
        <v>31</v>
      </c>
    </row>
    <row r="12" spans="1:15" x14ac:dyDescent="0.35">
      <c r="A12" t="str">
        <f>IF(A3="","",A3)</f>
        <v/>
      </c>
      <c r="B12" t="str">
        <f>IF(B3="","",B3)</f>
        <v>Univ</v>
      </c>
      <c r="C12" t="str">
        <f>IF(C3="","",C3)</f>
        <v>High Sch</v>
      </c>
      <c r="D12" t="str">
        <f>IF(D3="","",D3)</f>
        <v>None</v>
      </c>
      <c r="E12" t="s">
        <v>4</v>
      </c>
      <c r="H12" s="2" t="s">
        <v>1</v>
      </c>
      <c r="I12" s="2" t="s">
        <v>2</v>
      </c>
      <c r="J12" s="2" t="s">
        <v>3</v>
      </c>
      <c r="L12" t="e">
        <f t="array" aca="1" ref="L12:O15" ca="1">[1]!StdResTest(A3:D6,TRUE)</f>
        <v>#NAME?</v>
      </c>
      <c r="M12" t="e">
        <f ca="1"/>
        <v>#NAME?</v>
      </c>
      <c r="N12" t="e">
        <f ca="1"/>
        <v>#NAME?</v>
      </c>
      <c r="O12" t="e">
        <f ca="1"/>
        <v>#NAME?</v>
      </c>
    </row>
    <row r="13" spans="1:15" x14ac:dyDescent="0.35">
      <c r="A13" t="str">
        <f>IF(A4="","",A4)</f>
        <v>Wealthy</v>
      </c>
      <c r="B13" s="30">
        <f t="array" ref="B13:D15">MMULT(E13:E15,B16:D16)/E16</f>
        <v>17.485714285714284</v>
      </c>
      <c r="C13" s="31">
        <v>13.885714285714286</v>
      </c>
      <c r="D13" s="32">
        <v>13.628571428571428</v>
      </c>
      <c r="E13" s="2">
        <f>SUM(B4:D4)</f>
        <v>45</v>
      </c>
      <c r="G13" t="s">
        <v>6</v>
      </c>
      <c r="H13" s="27">
        <f>2*NORMSDIST(-ABS(H4))</f>
        <v>0.54765702978161501</v>
      </c>
      <c r="I13" s="28">
        <f>2*NORMSDIST(-ABS(I4))</f>
        <v>0.76491836942487224</v>
      </c>
      <c r="J13" s="29">
        <f>2*NORMSDIST(-ABS(J4))</f>
        <v>0.32565534980333183</v>
      </c>
      <c r="L13" t="e">
        <f ca="1"/>
        <v>#NAME?</v>
      </c>
      <c r="M13" s="43" t="e">
        <f ca="1"/>
        <v>#NAME?</v>
      </c>
      <c r="N13" s="26" t="e">
        <f ca="1"/>
        <v>#NAME?</v>
      </c>
      <c r="O13" s="44" t="e">
        <f ca="1"/>
        <v>#NAME?</v>
      </c>
    </row>
    <row r="14" spans="1:15" x14ac:dyDescent="0.35">
      <c r="A14" t="str">
        <f>IF(A5="","",A5)</f>
        <v>Middle Class</v>
      </c>
      <c r="B14" s="41">
        <v>33.028571428571432</v>
      </c>
      <c r="C14">
        <v>26.228571428571428</v>
      </c>
      <c r="D14" s="42">
        <v>25.742857142857144</v>
      </c>
      <c r="E14" s="2">
        <f>SUM(B5:D5)</f>
        <v>85</v>
      </c>
      <c r="G14" t="s">
        <v>24</v>
      </c>
      <c r="H14" s="47">
        <f t="shared" ref="H14:J15" si="1">2*NORMSDIST(-ABS(H5))</f>
        <v>0.22511264285373406</v>
      </c>
      <c r="I14" s="2">
        <f t="shared" si="1"/>
        <v>0.81041512727378007</v>
      </c>
      <c r="J14" s="40">
        <f t="shared" si="1"/>
        <v>0.25768570605061369</v>
      </c>
      <c r="L14" t="e">
        <f ca="1"/>
        <v>#NAME?</v>
      </c>
      <c r="M14" s="45" t="e">
        <f ca="1"/>
        <v>#NAME?</v>
      </c>
      <c r="N14" t="e">
        <f ca="1"/>
        <v>#NAME?</v>
      </c>
      <c r="O14" s="46" t="e">
        <f ca="1"/>
        <v>#NAME?</v>
      </c>
    </row>
    <row r="15" spans="1:15" x14ac:dyDescent="0.35">
      <c r="A15" t="str">
        <f>IF(A6="","",A6)</f>
        <v>Poor</v>
      </c>
      <c r="B15" s="33">
        <v>17.485714285714284</v>
      </c>
      <c r="C15" s="34">
        <v>13.885714285714286</v>
      </c>
      <c r="D15" s="35">
        <v>13.628571428571428</v>
      </c>
      <c r="E15" s="2">
        <f>SUM(B6:D6)</f>
        <v>45</v>
      </c>
      <c r="G15" t="s">
        <v>7</v>
      </c>
      <c r="H15" s="12">
        <f t="shared" si="1"/>
        <v>2.3302066973620784E-2</v>
      </c>
      <c r="I15" s="13">
        <f t="shared" si="1"/>
        <v>0.97553305105699839</v>
      </c>
      <c r="J15" s="14">
        <f t="shared" si="1"/>
        <v>1.1132236056375045E-2</v>
      </c>
      <c r="L15" t="e">
        <f ca="1"/>
        <v>#NAME?</v>
      </c>
      <c r="M15" s="6" t="e">
        <f ca="1"/>
        <v>#NAME?</v>
      </c>
      <c r="N15" s="7" t="e">
        <f ca="1"/>
        <v>#NAME?</v>
      </c>
      <c r="O15" s="8" t="e">
        <f ca="1"/>
        <v>#NAME?</v>
      </c>
    </row>
    <row r="16" spans="1:15" x14ac:dyDescent="0.35">
      <c r="A16" t="s">
        <v>4</v>
      </c>
      <c r="B16" s="2">
        <f>SUM(B4:B6)</f>
        <v>68</v>
      </c>
      <c r="C16" s="2">
        <f>SUM(C4:C6)</f>
        <v>54</v>
      </c>
      <c r="D16" s="2">
        <f>SUM(D4:D6)</f>
        <v>53</v>
      </c>
      <c r="E16" s="2">
        <f>SUM(E13:E15)</f>
        <v>175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9ABC-D6DE-4A82-BA0F-8BA9E25DB9EE}">
  <sheetPr codeName="Sheet15"/>
  <dimension ref="A1:O16"/>
  <sheetViews>
    <sheetView workbookViewId="0"/>
  </sheetViews>
  <sheetFormatPr defaultRowHeight="14.5" x14ac:dyDescent="0.35"/>
  <cols>
    <col min="1" max="1" width="12.453125" customWidth="1"/>
    <col min="6" max="6" width="4.7265625" customWidth="1"/>
    <col min="7" max="7" width="12.81640625" customWidth="1"/>
    <col min="12" max="12" width="12.54296875" customWidth="1"/>
  </cols>
  <sheetData>
    <row r="1" spans="1:15" x14ac:dyDescent="0.35">
      <c r="A1" t="s">
        <v>28</v>
      </c>
      <c r="G1" t="s">
        <v>32</v>
      </c>
    </row>
    <row r="3" spans="1:15" x14ac:dyDescent="0.35">
      <c r="B3" s="2" t="s">
        <v>1</v>
      </c>
      <c r="C3" s="2" t="s">
        <v>2</v>
      </c>
      <c r="D3" s="2" t="s">
        <v>3</v>
      </c>
      <c r="E3" s="2" t="s">
        <v>4</v>
      </c>
      <c r="H3" s="2" t="s">
        <v>1</v>
      </c>
      <c r="I3" s="2" t="s">
        <v>2</v>
      </c>
      <c r="J3" s="2" t="s">
        <v>3</v>
      </c>
      <c r="L3" t="e">
        <f t="array" aca="1" ref="L3:O6" ca="1">[1]!AdjRes(A3:D6,TRUE)</f>
        <v>#NAME?</v>
      </c>
      <c r="M3" t="e">
        <f ca="1"/>
        <v>#NAME?</v>
      </c>
      <c r="N3" t="e">
        <f ca="1"/>
        <v>#NAME?</v>
      </c>
      <c r="O3" t="e">
        <f ca="1"/>
        <v>#NAME?</v>
      </c>
    </row>
    <row r="4" spans="1:15" x14ac:dyDescent="0.35">
      <c r="A4" t="s">
        <v>6</v>
      </c>
      <c r="B4" s="27">
        <v>20</v>
      </c>
      <c r="C4" s="28">
        <v>15</v>
      </c>
      <c r="D4" s="29">
        <v>10</v>
      </c>
      <c r="E4" s="2">
        <f>SUM(B4:D4)</f>
        <v>45</v>
      </c>
      <c r="G4" t="s">
        <v>6</v>
      </c>
      <c r="H4" s="27">
        <f>(B4-B13)/SQRT(B13*(1-B13/$E13)*(1-B13/B$16))</f>
        <v>0.89216960346908147</v>
      </c>
      <c r="I4" s="28">
        <f t="shared" ref="I4:J6" si="0">(C4-C13)/SQRT(C13*(1-C13/$E13)*(1-C13/C$16))</f>
        <v>0.41724019297621967</v>
      </c>
      <c r="J4" s="29">
        <f t="shared" si="0"/>
        <v>-1.3658310027197584</v>
      </c>
      <c r="L4" t="e">
        <f ca="1"/>
        <v>#NAME?</v>
      </c>
      <c r="M4" s="43" t="e">
        <f ca="1"/>
        <v>#NAME?</v>
      </c>
      <c r="N4" s="26" t="e">
        <f ca="1"/>
        <v>#NAME?</v>
      </c>
      <c r="O4" s="44" t="e">
        <f ca="1"/>
        <v>#NAME?</v>
      </c>
    </row>
    <row r="5" spans="1:15" x14ac:dyDescent="0.35">
      <c r="A5" t="s">
        <v>24</v>
      </c>
      <c r="B5" s="47">
        <v>40</v>
      </c>
      <c r="C5" s="2">
        <v>25</v>
      </c>
      <c r="D5" s="40">
        <v>20</v>
      </c>
      <c r="E5" s="2">
        <f>SUM(B5:D5)</f>
        <v>85</v>
      </c>
      <c r="G5" t="s">
        <v>24</v>
      </c>
      <c r="H5" s="47">
        <f>(B5-B14)/SQRT(B14*(1-B14/$E14)*(1-B14/B$16))</f>
        <v>2.163225492582336</v>
      </c>
      <c r="I5" s="2">
        <f t="shared" si="0"/>
        <v>-0.4022881144735197</v>
      </c>
      <c r="J5" s="40">
        <f t="shared" si="0"/>
        <v>-1.8903251756895936</v>
      </c>
      <c r="L5" t="e">
        <f ca="1"/>
        <v>#NAME?</v>
      </c>
      <c r="M5" s="45" t="e">
        <f ca="1"/>
        <v>#NAME?</v>
      </c>
      <c r="N5" t="e">
        <f ca="1"/>
        <v>#NAME?</v>
      </c>
      <c r="O5" s="46" t="e">
        <f ca="1"/>
        <v>#NAME?</v>
      </c>
    </row>
    <row r="6" spans="1:15" x14ac:dyDescent="0.35">
      <c r="A6" t="s">
        <v>7</v>
      </c>
      <c r="B6" s="12">
        <v>8</v>
      </c>
      <c r="C6" s="13">
        <v>14</v>
      </c>
      <c r="D6" s="14">
        <v>23</v>
      </c>
      <c r="E6" s="2">
        <f>SUM(B6:D6)</f>
        <v>45</v>
      </c>
      <c r="G6" t="s">
        <v>7</v>
      </c>
      <c r="H6" s="12">
        <f>(B6-B15)/SQRT(B15*(1-B15/$E15)*(1-B15/B$16))</f>
        <v>-3.3659125949060775</v>
      </c>
      <c r="I6" s="13">
        <f t="shared" si="0"/>
        <v>4.2793865946278806E-2</v>
      </c>
      <c r="J6" s="14">
        <f t="shared" si="0"/>
        <v>3.5275005424573296</v>
      </c>
      <c r="L6" t="e">
        <f ca="1"/>
        <v>#NAME?</v>
      </c>
      <c r="M6" s="6" t="e">
        <f ca="1"/>
        <v>#NAME?</v>
      </c>
      <c r="N6" s="7" t="e">
        <f ca="1"/>
        <v>#NAME?</v>
      </c>
      <c r="O6" s="8" t="e">
        <f ca="1"/>
        <v>#NAME?</v>
      </c>
    </row>
    <row r="7" spans="1:15" x14ac:dyDescent="0.35">
      <c r="A7" t="s">
        <v>4</v>
      </c>
      <c r="B7" s="2">
        <f>SUM(B4:B6)</f>
        <v>68</v>
      </c>
      <c r="C7" s="2">
        <f>SUM(C4:C6)</f>
        <v>54</v>
      </c>
      <c r="D7" s="2">
        <f>SUM(D4:D6)</f>
        <v>53</v>
      </c>
      <c r="E7" s="2">
        <f>SUM(B7:D7)</f>
        <v>175</v>
      </c>
    </row>
    <row r="10" spans="1:15" x14ac:dyDescent="0.35">
      <c r="A10" t="s">
        <v>14</v>
      </c>
      <c r="G10" t="s">
        <v>33</v>
      </c>
    </row>
    <row r="12" spans="1:15" x14ac:dyDescent="0.35">
      <c r="A12" t="str">
        <f>IF(A3="","",A3)</f>
        <v/>
      </c>
      <c r="B12" s="2" t="str">
        <f>IF(B3="","",B3)</f>
        <v>Univ</v>
      </c>
      <c r="C12" s="2" t="str">
        <f>IF(C3="","",C3)</f>
        <v>High Sch</v>
      </c>
      <c r="D12" s="2" t="str">
        <f>IF(D3="","",D3)</f>
        <v>None</v>
      </c>
      <c r="E12" s="2" t="s">
        <v>4</v>
      </c>
      <c r="H12" s="2" t="s">
        <v>1</v>
      </c>
      <c r="I12" s="2" t="s">
        <v>2</v>
      </c>
      <c r="J12" s="2" t="s">
        <v>3</v>
      </c>
      <c r="L12" t="e">
        <f t="array" aca="1" ref="L12:O15" ca="1">[1]!AdjResTest(A3:D6,TRUE)</f>
        <v>#NAME?</v>
      </c>
      <c r="M12" t="e">
        <f ca="1"/>
        <v>#NAME?</v>
      </c>
      <c r="N12" t="e">
        <f ca="1"/>
        <v>#NAME?</v>
      </c>
      <c r="O12" t="e">
        <f ca="1"/>
        <v>#NAME?</v>
      </c>
    </row>
    <row r="13" spans="1:15" x14ac:dyDescent="0.35">
      <c r="A13" t="str">
        <f>IF(A4="","",A4)</f>
        <v>Wealthy</v>
      </c>
      <c r="B13" s="30">
        <f t="array" ref="B13:D15">MMULT(E13:E15,B16:D16)/E16</f>
        <v>17.485714285714284</v>
      </c>
      <c r="C13" s="31">
        <v>13.885714285714286</v>
      </c>
      <c r="D13" s="32">
        <v>13.628571428571428</v>
      </c>
      <c r="E13" s="2">
        <f>SUM(B4:D4)</f>
        <v>45</v>
      </c>
      <c r="G13" t="s">
        <v>6</v>
      </c>
      <c r="H13" s="27">
        <f>2*NORMSDIST(-ABS(H4))</f>
        <v>0.37230203201517426</v>
      </c>
      <c r="I13" s="28">
        <f>2*NORMSDIST(-ABS(I4))</f>
        <v>0.67650272902048836</v>
      </c>
      <c r="J13" s="29">
        <f>2*NORMSDIST(-ABS(J4))</f>
        <v>0.17199201306251619</v>
      </c>
      <c r="L13" t="e">
        <f ca="1"/>
        <v>#NAME?</v>
      </c>
      <c r="M13" s="43" t="e">
        <f ca="1"/>
        <v>#NAME?</v>
      </c>
      <c r="N13" s="26" t="e">
        <f ca="1"/>
        <v>#NAME?</v>
      </c>
      <c r="O13" s="44" t="e">
        <f ca="1"/>
        <v>#NAME?</v>
      </c>
    </row>
    <row r="14" spans="1:15" x14ac:dyDescent="0.35">
      <c r="A14" t="str">
        <f>IF(A5="","",A5)</f>
        <v>Middle Class</v>
      </c>
      <c r="B14" s="41">
        <v>33.028571428571432</v>
      </c>
      <c r="C14">
        <v>26.228571428571428</v>
      </c>
      <c r="D14" s="42">
        <v>25.742857142857144</v>
      </c>
      <c r="E14" s="2">
        <f>SUM(B5:D5)</f>
        <v>85</v>
      </c>
      <c r="G14" t="s">
        <v>24</v>
      </c>
      <c r="H14" s="47">
        <f t="shared" ref="H14:J15" si="1">2*NORMSDIST(-ABS(H5))</f>
        <v>3.0523840455968492E-2</v>
      </c>
      <c r="I14" s="2">
        <f t="shared" si="1"/>
        <v>0.68747200076385817</v>
      </c>
      <c r="J14" s="40">
        <f t="shared" si="1"/>
        <v>5.8714483736818965E-2</v>
      </c>
      <c r="L14" t="e">
        <f ca="1"/>
        <v>#NAME?</v>
      </c>
      <c r="M14" s="45" t="e">
        <f ca="1"/>
        <v>#NAME?</v>
      </c>
      <c r="N14" t="e">
        <f ca="1"/>
        <v>#NAME?</v>
      </c>
      <c r="O14" s="46" t="e">
        <f ca="1"/>
        <v>#NAME?</v>
      </c>
    </row>
    <row r="15" spans="1:15" x14ac:dyDescent="0.35">
      <c r="A15" t="str">
        <f>IF(A6="","",A6)</f>
        <v>Poor</v>
      </c>
      <c r="B15" s="33">
        <v>17.485714285714284</v>
      </c>
      <c r="C15" s="34">
        <v>13.885714285714286</v>
      </c>
      <c r="D15" s="35">
        <v>13.628571428571428</v>
      </c>
      <c r="E15" s="2">
        <f>SUM(B6:D6)</f>
        <v>45</v>
      </c>
      <c r="G15" t="s">
        <v>7</v>
      </c>
      <c r="H15" s="12">
        <f t="shared" si="1"/>
        <v>7.62908781130871E-4</v>
      </c>
      <c r="I15" s="13">
        <f t="shared" si="1"/>
        <v>0.96586585377768575</v>
      </c>
      <c r="J15" s="14">
        <f t="shared" si="1"/>
        <v>4.1950290173250744E-4</v>
      </c>
      <c r="L15" t="e">
        <f ca="1"/>
        <v>#NAME?</v>
      </c>
      <c r="M15" s="6" t="e">
        <f ca="1"/>
        <v>#NAME?</v>
      </c>
      <c r="N15" s="7" t="e">
        <f ca="1"/>
        <v>#NAME?</v>
      </c>
      <c r="O15" s="8" t="e">
        <f ca="1"/>
        <v>#NAME?</v>
      </c>
    </row>
    <row r="16" spans="1:15" x14ac:dyDescent="0.35">
      <c r="A16" t="s">
        <v>4</v>
      </c>
      <c r="B16" s="2">
        <f>SUM(B4:B6)</f>
        <v>68</v>
      </c>
      <c r="C16" s="2">
        <f>SUM(C4:C6)</f>
        <v>54</v>
      </c>
      <c r="D16" s="2">
        <f>SUM(D4:D6)</f>
        <v>53</v>
      </c>
      <c r="E16" s="2">
        <f>SUM(E13:E15)</f>
        <v>175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Post-hoc 1</vt:lpstr>
      <vt:lpstr>Post-hoc 1a</vt:lpstr>
      <vt:lpstr>Post-hoc 1b</vt:lpstr>
      <vt:lpstr>Post-hoc 2</vt:lpstr>
      <vt:lpstr>Std Res</vt:lpstr>
      <vt:lpstr>Adj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2022-07-16T14:09:27Z</dcterms:created>
  <dcterms:modified xsi:type="dcterms:W3CDTF">2022-07-16T14:12:23Z</dcterms:modified>
</cp:coreProperties>
</file>