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9D0C3B9C-744D-4A9B-A3A3-7C6CEE551EA0}" xr6:coauthVersionLast="47" xr6:coauthVersionMax="47" xr10:uidLastSave="{00000000-0000-0000-0000-000000000000}"/>
  <bookViews>
    <workbookView xWindow="-110" yWindow="-110" windowWidth="19420" windowHeight="10300" xr2:uid="{98AFE8B5-B223-4948-BB23-8188D034AF69}"/>
  </bookViews>
  <sheets>
    <sheet name="Title" sheetId="1" r:id="rId1"/>
    <sheet name="TLS" sheetId="2" r:id="rId2"/>
    <sheet name="Comp" sheetId="4" r:id="rId3"/>
  </sheets>
  <externalReferences>
    <externalReference r:id="rId4"/>
    <externalReference r:id="rId5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 a="1"/>
  <c r="D3" i="4" s="1"/>
  <c r="O23" i="2" a="1"/>
  <c r="O23" i="2" s="1"/>
  <c r="G23" i="2"/>
  <c r="E23" i="2" a="1"/>
  <c r="E23" i="2" s="1"/>
  <c r="G20" i="2"/>
  <c r="E20" i="2" a="1"/>
  <c r="E21" i="2" s="1"/>
  <c r="O19" i="2" a="1"/>
  <c r="P19" i="2" s="1"/>
  <c r="L19" i="2" a="1"/>
  <c r="L19" i="2" s="1"/>
  <c r="L18" i="2" a="1"/>
  <c r="L18" i="2" s="1"/>
  <c r="L16" i="2" a="1"/>
  <c r="L16" i="2" s="1"/>
  <c r="L15" i="2" a="1"/>
  <c r="L15" i="2" s="1"/>
  <c r="L13" i="2"/>
  <c r="G13" i="2"/>
  <c r="L12" i="2"/>
  <c r="G12" i="2"/>
  <c r="L10" i="2"/>
  <c r="G10" i="2"/>
  <c r="L9" i="2"/>
  <c r="G9" i="2"/>
  <c r="L8" i="2"/>
  <c r="G8" i="2"/>
  <c r="G7" i="2"/>
  <c r="L6" i="2" a="1"/>
  <c r="L6" i="2" s="1"/>
  <c r="G6" i="2"/>
  <c r="L5" i="2" a="1"/>
  <c r="L5" i="2" s="1"/>
  <c r="G5" i="2"/>
  <c r="G4" i="2"/>
  <c r="P20" i="2" l="1"/>
  <c r="O20" i="2"/>
  <c r="E24" i="2"/>
  <c r="O19" i="2"/>
  <c r="P14" i="2" s="1"/>
  <c r="E20" i="2"/>
  <c r="E8" i="2" l="1"/>
  <c r="E7" i="2"/>
  <c r="N20" i="2" a="1"/>
  <c r="N20" i="2" s="1"/>
  <c r="P16" i="2"/>
  <c r="O14" i="2"/>
  <c r="O10" i="2"/>
  <c r="O16" i="2" s="1"/>
  <c r="E10" i="2"/>
  <c r="E6" i="2"/>
  <c r="J5" i="2" s="1"/>
  <c r="J6" i="2" s="1"/>
  <c r="E5" i="2"/>
  <c r="E4" i="2"/>
  <c r="O15" i="2" l="1"/>
  <c r="E9" i="2"/>
  <c r="E13" i="2" s="1"/>
  <c r="J8" i="2" l="1"/>
  <c r="J9" i="2"/>
  <c r="J10" i="2" s="1"/>
  <c r="E12" i="2"/>
  <c r="W20" i="2" s="1"/>
  <c r="T19" i="2"/>
  <c r="S19" i="2"/>
  <c r="Q19" i="2"/>
  <c r="R19" i="2" s="1"/>
  <c r="T20" i="2"/>
  <c r="S20" i="2"/>
  <c r="Q20" i="2"/>
  <c r="R20" i="2" s="1"/>
  <c r="W8" i="2" l="1"/>
  <c r="W16" i="2"/>
  <c r="W7" i="2"/>
  <c r="W14" i="2"/>
  <c r="W19" i="2"/>
  <c r="W17" i="2"/>
  <c r="W18" i="2"/>
  <c r="J13" i="2"/>
  <c r="J12" i="2"/>
  <c r="J15" i="2" s="1"/>
  <c r="W15" i="2"/>
  <c r="W13" i="2"/>
  <c r="W9" i="2"/>
  <c r="W10" i="2"/>
  <c r="W12" i="2"/>
  <c r="W6" i="2"/>
  <c r="W11" i="2"/>
  <c r="Q14" i="2"/>
  <c r="O7" i="2"/>
  <c r="P15" i="2"/>
  <c r="J19" i="2" l="1"/>
  <c r="J18" i="2"/>
  <c r="J16" i="2"/>
  <c r="Q15" i="2"/>
  <c r="O9" i="2" s="1"/>
  <c r="R8" i="2"/>
  <c r="R6" i="2"/>
  <c r="R7" i="2" s="1"/>
  <c r="O8" i="2"/>
  <c r="O6" i="2"/>
  <c r="R14" i="2" l="1"/>
  <c r="S14" i="2" s="1"/>
  <c r="T1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<sst xmlns="http://schemas.openxmlformats.org/spreadsheetml/2006/main" count="66" uniqueCount="58">
  <si>
    <t>Total Least Squares Regression</t>
  </si>
  <si>
    <t>Cig</t>
  </si>
  <si>
    <t>Life Exp</t>
  </si>
  <si>
    <t>Regression Analysis</t>
  </si>
  <si>
    <t>TLS</t>
  </si>
  <si>
    <r>
      <t>x</t>
    </r>
    <r>
      <rPr>
        <sz val="11"/>
        <color theme="1"/>
        <rFont val="Calibri"/>
        <family val="2"/>
      </rPr>
      <t>̅</t>
    </r>
  </si>
  <si>
    <r>
      <t>y</t>
    </r>
    <r>
      <rPr>
        <sz val="11"/>
        <color theme="1"/>
        <rFont val="Calibri"/>
        <family val="2"/>
      </rPr>
      <t>̅</t>
    </r>
  </si>
  <si>
    <t>OVERALL FIT</t>
  </si>
  <si>
    <t>n</t>
  </si>
  <si>
    <t>Multiple R</t>
  </si>
  <si>
    <t>AIC</t>
  </si>
  <si>
    <t>w</t>
  </si>
  <si>
    <t>R Square</t>
  </si>
  <si>
    <t>AICc</t>
  </si>
  <si>
    <t>r</t>
  </si>
  <si>
    <t>Adjusted R Square</t>
  </si>
  <si>
    <t>SBC</t>
  </si>
  <si>
    <t>Standard Error</t>
  </si>
  <si>
    <t>a</t>
  </si>
  <si>
    <t>Observations</t>
  </si>
  <si>
    <t>b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</si>
  <si>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</si>
  <si>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</si>
  <si>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</si>
  <si>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</si>
  <si>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</si>
  <si>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</si>
  <si>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</si>
  <si>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</si>
  <si>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</si>
  <si>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</si>
  <si>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</si>
  <si>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</si>
  <si>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</si>
  <si>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</si>
  <si>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</si>
  <si>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</si>
  <si>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Intercept</t>
  </si>
  <si>
    <t>Real Statistics Using Excel</t>
  </si>
  <si>
    <t>Updated</t>
  </si>
  <si>
    <t>Copyright © 2013 - 2022 Charles Zaiontz</t>
  </si>
  <si>
    <t>su</t>
  </si>
  <si>
    <t>sv</t>
  </si>
  <si>
    <t>se</t>
  </si>
  <si>
    <t>sa</t>
  </si>
  <si>
    <t>sb</t>
  </si>
  <si>
    <t>u</t>
  </si>
  <si>
    <t>v</t>
  </si>
  <si>
    <t>alpha</t>
  </si>
  <si>
    <t>tcrit</t>
  </si>
  <si>
    <t>a lower</t>
  </si>
  <si>
    <t>a upper</t>
  </si>
  <si>
    <t>b lower</t>
  </si>
  <si>
    <t>b upper</t>
  </si>
  <si>
    <t>Comparing Methods</t>
  </si>
  <si>
    <t>old</t>
  </si>
  <si>
    <t>new</t>
  </si>
  <si>
    <t>TLS Regression Confidence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</si>
</sst>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15" fontId="0" fillId="0" borderId="0" xfId="0" applyNumberFormat="1"/>
    <xf numFmtId="0" fontId="4" fillId="0" borderId="0" xfId="0" applyFont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 Expectancy vs. Smoking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TLS!$B$3</c:f>
              <c:strCache>
                <c:ptCount val="1"/>
                <c:pt idx="0">
                  <c:v>Life Exp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TLS!$A$4:$A$18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TLS!$B$4:$B$18</c:f>
              <c:numCache>
                <c:formatCode>General</c:formatCode>
                <c:ptCount val="15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53</c:v>
                </c:pt>
                <c:pt idx="4">
                  <c:v>85</c:v>
                </c:pt>
                <c:pt idx="5">
                  <c:v>84</c:v>
                </c:pt>
                <c:pt idx="6">
                  <c:v>73</c:v>
                </c:pt>
                <c:pt idx="7">
                  <c:v>79</c:v>
                </c:pt>
                <c:pt idx="8">
                  <c:v>81</c:v>
                </c:pt>
                <c:pt idx="9">
                  <c:v>75</c:v>
                </c:pt>
                <c:pt idx="10">
                  <c:v>68</c:v>
                </c:pt>
                <c:pt idx="11">
                  <c:v>72</c:v>
                </c:pt>
                <c:pt idx="12">
                  <c:v>58</c:v>
                </c:pt>
                <c:pt idx="13">
                  <c:v>92</c:v>
                </c:pt>
                <c:pt idx="14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D7-43ED-B7FB-E155C196BF8F}"/>
            </c:ext>
          </c:extLst>
        </c:ser>
        <c:ser>
          <c:idx val="1"/>
          <c:order val="1"/>
          <c:tx>
            <c:v>TLS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TLS!$V$6:$V$20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TLS!$W$6:$W$20</c:f>
              <c:numCache>
                <c:formatCode>General</c:formatCode>
                <c:ptCount val="15"/>
                <c:pt idx="0">
                  <c:v>85.586857437276166</c:v>
                </c:pt>
                <c:pt idx="1">
                  <c:v>70.519952307347609</c:v>
                </c:pt>
                <c:pt idx="2">
                  <c:v>68.845851737355559</c:v>
                </c:pt>
                <c:pt idx="3">
                  <c:v>49.593695182446851</c:v>
                </c:pt>
                <c:pt idx="4">
                  <c:v>75.542254017323799</c:v>
                </c:pt>
                <c:pt idx="5">
                  <c:v>83.075706582288078</c:v>
                </c:pt>
                <c:pt idx="6">
                  <c:v>86.42390772227219</c:v>
                </c:pt>
                <c:pt idx="7">
                  <c:v>68.008801452359521</c:v>
                </c:pt>
                <c:pt idx="8">
                  <c:v>80.564555727299989</c:v>
                </c:pt>
                <c:pt idx="9">
                  <c:v>73.868153447331736</c:v>
                </c:pt>
                <c:pt idx="10">
                  <c:v>78.053404872311887</c:v>
                </c:pt>
                <c:pt idx="11">
                  <c:v>60.475348887395249</c:v>
                </c:pt>
                <c:pt idx="12">
                  <c:v>65.497650597371432</c:v>
                </c:pt>
                <c:pt idx="13">
                  <c:v>86.42390772227219</c:v>
                </c:pt>
                <c:pt idx="14">
                  <c:v>70.519952307347609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D7-43ED-B7FB-E155C196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771960"/>
        <c:axId val="475774704"/>
      </c:scatterChart>
      <c:valAx>
        <c:axId val="475771960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774704"/>
        <c:crosses val="autoZero"/>
        <c:crossBetween val="midCat"/>
      </c:valAx>
      <c:valAx>
        <c:axId val="4757747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771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314325</xdr:colOff>
      <xdr:row>4</xdr:row>
      <xdr:rowOff>61912</xdr:rowOff>
    </xdr:from>
    <xdr:to>
      <xdr:col>31</xdr:col>
      <xdr:colOff>9525</xdr:colOff>
      <xdr:row>18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11E33B-9EFD-4938-AD38-D800F53F9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Regression%201%2018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Reg 1"/>
      <sheetName val="Reg 2"/>
      <sheetName val="Reg 3"/>
      <sheetName val="Reg 4"/>
      <sheetName val="Reg 5"/>
      <sheetName val="Reg 6"/>
      <sheetName val="Reg 7"/>
      <sheetName val="Exp Reg"/>
      <sheetName val="Exp Reg1"/>
      <sheetName val="Exp Reg2"/>
      <sheetName val="Exp Reg3"/>
      <sheetName val="Exp Reg4"/>
      <sheetName val="Exp Reg5"/>
      <sheetName val="Pow Reg"/>
      <sheetName val="Reg T 1"/>
      <sheetName val="Reg T 1A"/>
      <sheetName val="Reg T 2"/>
      <sheetName val="Reg T 2A"/>
      <sheetName val="TReg"/>
      <sheetName val="Dem 1"/>
      <sheetName val="Dem 2"/>
      <sheetName val="Dem 3"/>
      <sheetName val="Dem 4"/>
      <sheetName val="Dem 5"/>
      <sheetName val="Dem 6"/>
      <sheetName val="Dem 7"/>
      <sheetName val="Dem 8"/>
      <sheetName val="PB"/>
      <sheetName val="Mult Reg 1"/>
      <sheetName val="Mult Reg 2"/>
      <sheetName val="Mult Reg 2A"/>
      <sheetName val="Mult Reg 2B"/>
      <sheetName val="Mult Reg 3"/>
      <sheetName val="Mult Reg 4"/>
      <sheetName val="Mult Reg 4A"/>
      <sheetName val="Mult Reg 5"/>
      <sheetName val="Mult Reg 5A"/>
      <sheetName val="Mult Reg 5B"/>
      <sheetName val="Mult Reg 5C"/>
      <sheetName val="Mult Reg 6"/>
      <sheetName val="Mult Reg 6A"/>
      <sheetName val="Mult Reg 6B"/>
      <sheetName val="Mult Reg 6C"/>
      <sheetName val="Mult Reg 7"/>
      <sheetName val="Mult Reg 8"/>
      <sheetName val="Mult Reg 8a"/>
      <sheetName val="Stepwise 1"/>
      <sheetName val="Stepwise 2"/>
      <sheetName val="Season"/>
      <sheetName val="Shapely"/>
      <sheetName val="MCorr"/>
      <sheetName val="Mult Reg Pow"/>
      <sheetName val="Mult Reg Pow 1"/>
      <sheetName val="Mult Reg Pow 2"/>
      <sheetName val="Poly Reg"/>
      <sheetName val="Poly Reg 1"/>
      <sheetName val="Poly Reg 2"/>
      <sheetName val="Poly Reg 3"/>
      <sheetName val="Poly Reg 4"/>
      <sheetName val="Log Reg"/>
      <sheetName val="Interaction Reg"/>
      <sheetName val="Slopes"/>
      <sheetName val="LAD 1"/>
      <sheetName val="LAD 2"/>
      <sheetName val="LAD 3"/>
      <sheetName val="LAD 4"/>
      <sheetName val="LAD 5"/>
      <sheetName val="Lp Reg A"/>
      <sheetName val="Lp Reg B"/>
      <sheetName val="TLS Reg"/>
      <sheetName val="Reg Anova 1"/>
      <sheetName val="Reg Anova 2"/>
      <sheetName val="Reg Anova 3"/>
      <sheetName val="Reg Anova 4"/>
      <sheetName val="Reg Anova 5"/>
      <sheetName val="Reg An3.1"/>
      <sheetName val="Reg An3.2"/>
      <sheetName val="ANOVA Match 2.5"/>
      <sheetName val="ANOVA Match 2.5A"/>
      <sheetName val="ANOVA Match 2.5B"/>
      <sheetName val="Res 1"/>
      <sheetName val="Res 2"/>
      <sheetName val="Res 3"/>
      <sheetName val="Res 4"/>
      <sheetName val="Cooks 1"/>
      <sheetName val="Cooks 2"/>
      <sheetName val="Cooks 3"/>
      <sheetName val="Reg No Const"/>
      <sheetName val="Reg No Const 1"/>
      <sheetName val="Heter 1"/>
      <sheetName val="Heter 2"/>
      <sheetName val="Heter 3"/>
      <sheetName val="Heter 4"/>
      <sheetName val="Heter 5"/>
      <sheetName val="WReg A"/>
      <sheetName val="WReg B"/>
      <sheetName val="WReg C"/>
      <sheetName val="WReg D"/>
      <sheetName val="WReg E"/>
      <sheetName val="WReg B0"/>
      <sheetName val="WReg0"/>
      <sheetName val="Robust"/>
      <sheetName val="Autocorr"/>
      <sheetName val="Runs"/>
      <sheetName val="Durbin"/>
      <sheetName val="BG"/>
      <sheetName val="FGLS 1"/>
      <sheetName val="FGLS 2"/>
      <sheetName val="OC"/>
      <sheetName val="OC 1"/>
      <sheetName val="Newey"/>
      <sheetName val="Newey 1"/>
      <sheetName val="Collinearity"/>
      <sheetName val="VIF"/>
      <sheetName val="Ridge 1"/>
      <sheetName val="Ridge 2"/>
      <sheetName val="Ridge 3"/>
      <sheetName val="LASSO"/>
      <sheetName val="Med"/>
      <sheetName val="CV"/>
      <sheetName val="DW Table 1"/>
      <sheetName val="DW Table 2"/>
      <sheetName val="DW Table 3"/>
      <sheetName val="DW Table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B3" t="str">
            <v>Life Exp</v>
          </cell>
        </row>
        <row r="4">
          <cell r="A4">
            <v>5</v>
          </cell>
          <cell r="B4">
            <v>80</v>
          </cell>
        </row>
        <row r="5">
          <cell r="A5">
            <v>23</v>
          </cell>
          <cell r="B5">
            <v>78</v>
          </cell>
        </row>
        <row r="6">
          <cell r="A6">
            <v>25</v>
          </cell>
          <cell r="B6">
            <v>60</v>
          </cell>
          <cell r="Q6">
            <v>5</v>
          </cell>
          <cell r="R6">
            <v>85.586857437276166</v>
          </cell>
        </row>
        <row r="7">
          <cell r="A7">
            <v>48</v>
          </cell>
          <cell r="B7">
            <v>53</v>
          </cell>
          <cell r="Q7">
            <v>23</v>
          </cell>
          <cell r="R7">
            <v>70.519952307347609</v>
          </cell>
        </row>
        <row r="8">
          <cell r="A8">
            <v>17</v>
          </cell>
          <cell r="B8">
            <v>85</v>
          </cell>
          <cell r="Q8">
            <v>25</v>
          </cell>
          <cell r="R8">
            <v>68.845851737355559</v>
          </cell>
        </row>
        <row r="9">
          <cell r="A9">
            <v>8</v>
          </cell>
          <cell r="B9">
            <v>84</v>
          </cell>
          <cell r="Q9">
            <v>48</v>
          </cell>
          <cell r="R9">
            <v>49.593695182446851</v>
          </cell>
        </row>
        <row r="10">
          <cell r="A10">
            <v>4</v>
          </cell>
          <cell r="B10">
            <v>73</v>
          </cell>
          <cell r="Q10">
            <v>17</v>
          </cell>
          <cell r="R10">
            <v>75.542254017323799</v>
          </cell>
        </row>
        <row r="11">
          <cell r="A11">
            <v>26</v>
          </cell>
          <cell r="B11">
            <v>79</v>
          </cell>
          <cell r="Q11">
            <v>8</v>
          </cell>
          <cell r="R11">
            <v>83.075706582288078</v>
          </cell>
        </row>
        <row r="12">
          <cell r="A12">
            <v>11</v>
          </cell>
          <cell r="B12">
            <v>81</v>
          </cell>
          <cell r="Q12">
            <v>4</v>
          </cell>
          <cell r="R12">
            <v>86.42390772227219</v>
          </cell>
        </row>
        <row r="13">
          <cell r="A13">
            <v>19</v>
          </cell>
          <cell r="B13">
            <v>75</v>
          </cell>
          <cell r="Q13">
            <v>26</v>
          </cell>
          <cell r="R13">
            <v>68.008801452359521</v>
          </cell>
        </row>
        <row r="14">
          <cell r="A14">
            <v>14</v>
          </cell>
          <cell r="B14">
            <v>68</v>
          </cell>
          <cell r="Q14">
            <v>11</v>
          </cell>
          <cell r="R14">
            <v>80.564555727299989</v>
          </cell>
        </row>
        <row r="15">
          <cell r="A15">
            <v>35</v>
          </cell>
          <cell r="B15">
            <v>72</v>
          </cell>
          <cell r="Q15">
            <v>19</v>
          </cell>
          <cell r="R15">
            <v>73.868153447331736</v>
          </cell>
        </row>
        <row r="16">
          <cell r="A16">
            <v>29</v>
          </cell>
          <cell r="B16">
            <v>58</v>
          </cell>
          <cell r="Q16">
            <v>14</v>
          </cell>
          <cell r="R16">
            <v>78.053404872311887</v>
          </cell>
        </row>
        <row r="17">
          <cell r="A17">
            <v>4</v>
          </cell>
          <cell r="B17">
            <v>92</v>
          </cell>
          <cell r="Q17">
            <v>35</v>
          </cell>
          <cell r="R17">
            <v>60.475348887395249</v>
          </cell>
        </row>
        <row r="18">
          <cell r="A18">
            <v>23</v>
          </cell>
          <cell r="B18">
            <v>65</v>
          </cell>
          <cell r="Q18">
            <v>29</v>
          </cell>
          <cell r="R18">
            <v>65.497650597371432</v>
          </cell>
        </row>
        <row r="19">
          <cell r="Q19">
            <v>4</v>
          </cell>
          <cell r="R19">
            <v>86.42390772227219</v>
          </cell>
        </row>
        <row r="20">
          <cell r="Q20">
            <v>23</v>
          </cell>
          <cell r="R20">
            <v>70.519952307347609</v>
          </cell>
        </row>
      </sheetData>
      <sheetData sheetId="21">
        <row r="10">
          <cell r="AF10">
            <v>-0.43622391935638849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EA73-D2A4-4703-9602-CC7ABB3050AB}">
  <sheetPr codeName="Sheet1"/>
  <dimension ref="A1:B6"/>
  <sheetViews>
    <sheetView tabSelected="1" workbookViewId="0">
      <selection activeCell="A2" sqref="A2"/>
    </sheetView>
  </sheetViews>
  <sheetFormatPr defaultRowHeight="14.5" x14ac:dyDescent="0.35"/>
  <cols>
    <col min="2" max="2" width="8.90625" bestFit="1" customWidth="1"/>
  </cols>
  <sheetData>
    <row r="1" spans="1:2" x14ac:dyDescent="0.35">
      <c r="A1" t="s">
        <v>38</v>
      </c>
    </row>
    <row r="2" spans="1:2" x14ac:dyDescent="0.35">
      <c r="A2" t="s">
        <v>57</v>
      </c>
    </row>
    <row r="4" spans="1:2" x14ac:dyDescent="0.35">
      <c r="A4" t="s">
        <v>39</v>
      </c>
      <c r="B4" s="12">
        <v>44724</v>
      </c>
    </row>
    <row r="6" spans="1:2" x14ac:dyDescent="0.35">
      <c r="A6" s="13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75C5-F4F4-4C4F-AC13-BBA9F8F387F9}">
  <sheetPr codeName="Sheet70"/>
  <dimension ref="A1:W25"/>
  <sheetViews>
    <sheetView workbookViewId="0">
      <selection activeCell="E20" sqref="E20"/>
    </sheetView>
  </sheetViews>
  <sheetFormatPr defaultRowHeight="14.5" x14ac:dyDescent="0.35"/>
  <cols>
    <col min="1" max="2" width="10" customWidth="1"/>
    <col min="3" max="3" width="6.26953125" customWidth="1"/>
    <col min="4" max="4" width="4.54296875" customWidth="1"/>
    <col min="6" max="6" width="3.26953125" customWidth="1"/>
    <col min="7" max="7" width="26.54296875" customWidth="1"/>
    <col min="8" max="8" width="5.7265625" customWidth="1"/>
    <col min="9" max="10" width="8.7265625" customWidth="1"/>
    <col min="11" max="11" width="3.26953125" customWidth="1"/>
    <col min="12" max="12" width="34.1796875" customWidth="1"/>
    <col min="14" max="14" width="16.7265625" customWidth="1"/>
  </cols>
  <sheetData>
    <row r="1" spans="1:23" x14ac:dyDescent="0.35">
      <c r="A1" s="1" t="s">
        <v>0</v>
      </c>
      <c r="B1" s="1"/>
    </row>
    <row r="2" spans="1:23" x14ac:dyDescent="0.35">
      <c r="A2" s="1"/>
      <c r="B2" s="1"/>
    </row>
    <row r="3" spans="1:23" x14ac:dyDescent="0.35">
      <c r="A3" s="2" t="s">
        <v>1</v>
      </c>
      <c r="B3" s="2" t="s">
        <v>2</v>
      </c>
      <c r="N3" t="s">
        <v>3</v>
      </c>
      <c r="V3" t="s">
        <v>4</v>
      </c>
    </row>
    <row r="4" spans="1:23" x14ac:dyDescent="0.35">
      <c r="A4" s="3">
        <v>5</v>
      </c>
      <c r="B4" s="4">
        <v>80</v>
      </c>
      <c r="D4" t="s">
        <v>5</v>
      </c>
      <c r="E4" s="5">
        <f>AVERAGE(A4:A18)</f>
        <v>19.399999999999999</v>
      </c>
      <c r="G4" t="e">
        <f ca="1">FTEXT(E4)</f>
        <v>#NAME?</v>
      </c>
      <c r="I4" t="s">
        <v>48</v>
      </c>
      <c r="J4" s="5">
        <v>0.05</v>
      </c>
    </row>
    <row r="5" spans="1:23" ht="15" thickBot="1" x14ac:dyDescent="0.4">
      <c r="A5" s="3">
        <v>23</v>
      </c>
      <c r="B5" s="3">
        <v>78</v>
      </c>
      <c r="D5" t="s">
        <v>6</v>
      </c>
      <c r="E5" s="6">
        <f>AVERAGE(B4:B18)</f>
        <v>73.533333333333331</v>
      </c>
      <c r="G5" t="e">
        <f ca="1">FTEXT(E5)</f>
        <v>#NAME?</v>
      </c>
      <c r="I5" t="s">
        <v>23</v>
      </c>
      <c r="J5" s="6">
        <f>E6-2</f>
        <v>13</v>
      </c>
      <c r="L5" t="e" cm="1">
        <f t="array" aca="1" ref="L5" ca="1">FTEXT(J5)</f>
        <v>#NAME?</v>
      </c>
      <c r="N5" s="7" t="s">
        <v>7</v>
      </c>
      <c r="O5" s="7"/>
      <c r="Q5" s="7"/>
      <c r="R5" s="7"/>
      <c r="V5" s="2" t="s">
        <v>1</v>
      </c>
      <c r="W5" s="2" t="s">
        <v>2</v>
      </c>
    </row>
    <row r="6" spans="1:23" ht="15" thickTop="1" x14ac:dyDescent="0.35">
      <c r="A6" s="3">
        <v>25</v>
      </c>
      <c r="B6" s="3">
        <v>60</v>
      </c>
      <c r="D6" t="s">
        <v>8</v>
      </c>
      <c r="E6" s="6">
        <f>COUNT(A4:A18)</f>
        <v>15</v>
      </c>
      <c r="G6" t="e">
        <f ca="1">FTEXT(E6)</f>
        <v>#NAME?</v>
      </c>
      <c r="I6" t="s">
        <v>49</v>
      </c>
      <c r="J6" s="8">
        <f>_xlfn.T.INV.2T(J4,J5)</f>
        <v>2.1603686564627926</v>
      </c>
      <c r="L6" t="e" cm="1">
        <f t="array" aca="1" ref="L6" ca="1">FTEXT(J6)</f>
        <v>#NAME?</v>
      </c>
      <c r="N6" t="s">
        <v>9</v>
      </c>
      <c r="O6" t="e">
        <f ca="1">SQRT(O7)</f>
        <v>#NAME?</v>
      </c>
      <c r="Q6" t="s">
        <v>10</v>
      </c>
      <c r="R6" t="e">
        <f ca="1">O10*LN(P15/O10)+2*(O14+1)</f>
        <v>#NAME?</v>
      </c>
      <c r="V6" s="3">
        <v>5</v>
      </c>
      <c r="W6">
        <f>V6*$E$13+$E$12</f>
        <v>85.586857437276166</v>
      </c>
    </row>
    <row r="7" spans="1:23" x14ac:dyDescent="0.35">
      <c r="A7" s="3">
        <v>48</v>
      </c>
      <c r="B7" s="3">
        <v>53</v>
      </c>
      <c r="D7" t="s">
        <v>46</v>
      </c>
      <c r="E7" s="6">
        <f>DEVSQ(A4:A18)</f>
        <v>2171.6000000000004</v>
      </c>
      <c r="G7" t="e">
        <f ca="1">FTEXT(E7)</f>
        <v>#NAME?</v>
      </c>
      <c r="N7" t="s">
        <v>12</v>
      </c>
      <c r="O7" t="e">
        <f ca="1">P14/P16</f>
        <v>#NAME?</v>
      </c>
      <c r="Q7" t="s">
        <v>13</v>
      </c>
      <c r="R7" t="e">
        <f ca="1">R6+2*(O14+2)*(O14+3)/(O10-O14-3)</f>
        <v>#NAME?</v>
      </c>
      <c r="V7" s="3">
        <v>23</v>
      </c>
      <c r="W7">
        <f>V7*$E$13+$E$12</f>
        <v>70.519952307347609</v>
      </c>
    </row>
    <row r="8" spans="1:23" x14ac:dyDescent="0.35">
      <c r="A8" s="3">
        <v>17</v>
      </c>
      <c r="B8" s="3">
        <v>85</v>
      </c>
      <c r="D8" t="s">
        <v>47</v>
      </c>
      <c r="E8" s="6">
        <f>DEVSQ(B4:B18)</f>
        <v>1683.7333333333333</v>
      </c>
      <c r="G8" t="e">
        <f ca="1">FTEXT(E8)</f>
        <v>#NAME?</v>
      </c>
      <c r="I8" t="s">
        <v>41</v>
      </c>
      <c r="J8" s="5">
        <f>E7+E13*E10+E13^2*E8</f>
        <v>5635.1211112017736</v>
      </c>
      <c r="L8" t="e">
        <f ca="1">FTEXT(J8)</f>
        <v>#NAME?</v>
      </c>
      <c r="N8" t="s">
        <v>15</v>
      </c>
      <c r="O8" t="e">
        <f ca="1">1-(1-O7)*(O10-1)/(O10-O14-1)</f>
        <v>#NAME?</v>
      </c>
      <c r="Q8" s="9" t="s">
        <v>16</v>
      </c>
      <c r="R8" s="9" t="e">
        <f ca="1">O10*LN(P15/O10)+(O14+1)*LN(O10)</f>
        <v>#NAME?</v>
      </c>
      <c r="V8" s="3">
        <v>25</v>
      </c>
      <c r="W8">
        <f>V8*$E$13+$E$12</f>
        <v>68.845851737355559</v>
      </c>
    </row>
    <row r="9" spans="1:23" x14ac:dyDescent="0.35">
      <c r="A9" s="3">
        <v>8</v>
      </c>
      <c r="B9" s="3">
        <v>84</v>
      </c>
      <c r="D9" t="s">
        <v>11</v>
      </c>
      <c r="E9" s="6">
        <f>E8-E7</f>
        <v>-487.86666666666702</v>
      </c>
      <c r="G9" t="e">
        <f ca="1">FTEXT(E9)</f>
        <v>#NAME?</v>
      </c>
      <c r="I9" t="s">
        <v>42</v>
      </c>
      <c r="J9" s="6">
        <f>E13^2*E7-E13*E10+E8</f>
        <v>921.46378059544372</v>
      </c>
      <c r="L9" t="e">
        <f ca="1">FTEXT(J9)</f>
        <v>#NAME?</v>
      </c>
      <c r="N9" t="s">
        <v>17</v>
      </c>
      <c r="O9" t="e">
        <f ca="1">SQRT(Q15)</f>
        <v>#NAME?</v>
      </c>
      <c r="V9" s="3">
        <v>48</v>
      </c>
      <c r="W9">
        <f>V9*$E$13+$E$12</f>
        <v>49.593695182446851</v>
      </c>
    </row>
    <row r="10" spans="1:23" x14ac:dyDescent="0.35">
      <c r="A10" s="3">
        <v>4</v>
      </c>
      <c r="B10" s="3">
        <v>73</v>
      </c>
      <c r="D10" t="s">
        <v>14</v>
      </c>
      <c r="E10" s="8">
        <f>2*COVAR(A4:A18,B4:B18)*E6</f>
        <v>-2728.4</v>
      </c>
      <c r="G10" t="e">
        <f ca="1">FTEXT(E10)</f>
        <v>#NAME?</v>
      </c>
      <c r="I10" t="s">
        <v>43</v>
      </c>
      <c r="J10" s="8">
        <f>SQRT(J9/J5)</f>
        <v>8.4191347106797494</v>
      </c>
      <c r="L10" t="e">
        <f ca="1">FTEXT(J10)</f>
        <v>#NAME?</v>
      </c>
      <c r="N10" s="9" t="s">
        <v>19</v>
      </c>
      <c r="O10" s="9">
        <f>COUNT(B4:B18)</f>
        <v>15</v>
      </c>
      <c r="V10" s="3">
        <v>17</v>
      </c>
      <c r="W10">
        <f>V10*$E$13+$E$12</f>
        <v>75.542254017323799</v>
      </c>
    </row>
    <row r="11" spans="1:23" x14ac:dyDescent="0.35">
      <c r="A11" s="3">
        <v>26</v>
      </c>
      <c r="B11" s="3">
        <v>79</v>
      </c>
      <c r="V11" s="3">
        <v>8</v>
      </c>
      <c r="W11">
        <f>V11*$E$13+$E$12</f>
        <v>83.075706582288078</v>
      </c>
    </row>
    <row r="12" spans="1:23" ht="15" thickBot="1" x14ac:dyDescent="0.4">
      <c r="A12" s="3">
        <v>11</v>
      </c>
      <c r="B12" s="3">
        <v>81</v>
      </c>
      <c r="D12" t="s">
        <v>18</v>
      </c>
      <c r="E12" s="5">
        <f>E5-E4*E13</f>
        <v>89.772108862256317</v>
      </c>
      <c r="G12" t="e">
        <f ca="1">FTEXT(E12)</f>
        <v>#NAME?</v>
      </c>
      <c r="I12" t="s">
        <v>44</v>
      </c>
      <c r="J12" s="5">
        <f>J10*SQRT(1/E6+E4^2*(1+E13^2)^2/J8)</f>
        <v>4.2915553329555625</v>
      </c>
      <c r="L12" t="e">
        <f ca="1">FTEXT(J12)</f>
        <v>#NAME?</v>
      </c>
      <c r="N12" t="s">
        <v>21</v>
      </c>
      <c r="R12" s="3" t="s">
        <v>22</v>
      </c>
      <c r="S12" s="3">
        <v>0.05</v>
      </c>
      <c r="V12" s="3">
        <v>4</v>
      </c>
      <c r="W12">
        <f>V12*$E$13+$E$12</f>
        <v>86.42390772227219</v>
      </c>
    </row>
    <row r="13" spans="1:23" ht="15" thickTop="1" x14ac:dyDescent="0.35">
      <c r="A13" s="3">
        <v>19</v>
      </c>
      <c r="B13" s="3">
        <v>75</v>
      </c>
      <c r="D13" t="s">
        <v>20</v>
      </c>
      <c r="E13" s="8">
        <f>(E9+SQRT(E9^2+E10^2))/E10</f>
        <v>-0.83705028499603051</v>
      </c>
      <c r="G13" t="e">
        <f ca="1">FTEXT(E13)</f>
        <v>#NAME?</v>
      </c>
      <c r="I13" t="s">
        <v>45</v>
      </c>
      <c r="J13" s="8">
        <f>J10*(1+E13^2)/SQRT(J8)</f>
        <v>0.19073552395002019</v>
      </c>
      <c r="L13" t="e">
        <f ca="1">FTEXT(J13)</f>
        <v>#NAME?</v>
      </c>
      <c r="N13" s="10"/>
      <c r="O13" s="10" t="s">
        <v>23</v>
      </c>
      <c r="P13" s="10" t="s">
        <v>24</v>
      </c>
      <c r="Q13" s="10" t="s">
        <v>25</v>
      </c>
      <c r="R13" s="10" t="s">
        <v>26</v>
      </c>
      <c r="S13" s="10" t="s">
        <v>27</v>
      </c>
      <c r="T13" s="10" t="s">
        <v>28</v>
      </c>
      <c r="V13" s="3">
        <v>26</v>
      </c>
      <c r="W13">
        <f>V13*$E$13+$E$12</f>
        <v>68.008801452359521</v>
      </c>
    </row>
    <row r="14" spans="1:23" x14ac:dyDescent="0.35">
      <c r="A14" s="3">
        <v>14</v>
      </c>
      <c r="B14" s="3">
        <v>68</v>
      </c>
      <c r="N14" t="s">
        <v>29</v>
      </c>
      <c r="O14">
        <f>COUNT(A4)</f>
        <v>1</v>
      </c>
      <c r="P14" t="e">
        <f ca="1">DEVSQ(MMULT(DEsign(A4:A18),O19:O20))</f>
        <v>#NAME?</v>
      </c>
      <c r="Q14" t="e">
        <f ca="1">P14/O14</f>
        <v>#NAME?</v>
      </c>
      <c r="R14" t="e">
        <f ca="1">Q14/Q15</f>
        <v>#NAME?</v>
      </c>
      <c r="S14" t="e">
        <f ca="1">FDIST(R14,O14,O15)</f>
        <v>#NAME?</v>
      </c>
      <c r="T14" s="3" t="e">
        <f ca="1">IF(S14&lt;S12,"yes","no")</f>
        <v>#NAME?</v>
      </c>
      <c r="V14" s="3">
        <v>11</v>
      </c>
      <c r="W14">
        <f>V14*$E$13+$E$12</f>
        <v>80.564555727299989</v>
      </c>
    </row>
    <row r="15" spans="1:23" x14ac:dyDescent="0.35">
      <c r="A15" s="3">
        <v>35</v>
      </c>
      <c r="B15" s="3">
        <v>72</v>
      </c>
      <c r="I15" t="s">
        <v>50</v>
      </c>
      <c r="J15" s="5">
        <f>E12-J12*J6</f>
        <v>80.500767233463378</v>
      </c>
      <c r="L15" t="e" cm="1">
        <f t="array" aca="1" ref="L15" ca="1">FTEXT(J15)</f>
        <v>#NAME?</v>
      </c>
      <c r="N15" t="s">
        <v>30</v>
      </c>
      <c r="O15">
        <f>O16-O14</f>
        <v>13</v>
      </c>
      <c r="P15" t="e">
        <f ca="1">P16-P14</f>
        <v>#NAME?</v>
      </c>
      <c r="Q15" t="e">
        <f ca="1">P15/O15</f>
        <v>#NAME?</v>
      </c>
      <c r="V15" s="3">
        <v>19</v>
      </c>
      <c r="W15">
        <f>V15*$E$13+$E$12</f>
        <v>73.868153447331736</v>
      </c>
    </row>
    <row r="16" spans="1:23" x14ac:dyDescent="0.35">
      <c r="A16" s="3">
        <v>29</v>
      </c>
      <c r="B16" s="3">
        <v>58</v>
      </c>
      <c r="I16" t="s">
        <v>51</v>
      </c>
      <c r="J16" s="8">
        <f>E12+J12*J6</f>
        <v>99.043450491049256</v>
      </c>
      <c r="L16" t="e" cm="1">
        <f t="array" aca="1" ref="L16" ca="1">FTEXT(J16)</f>
        <v>#NAME?</v>
      </c>
      <c r="N16" s="9" t="s">
        <v>31</v>
      </c>
      <c r="O16" s="9">
        <f>O10-1</f>
        <v>14</v>
      </c>
      <c r="P16" s="9">
        <f>DEVSQ(B4:B18)</f>
        <v>1683.7333333333333</v>
      </c>
      <c r="Q16" s="9"/>
      <c r="R16" s="9"/>
      <c r="S16" s="9"/>
      <c r="T16" s="9"/>
      <c r="V16" s="3">
        <v>14</v>
      </c>
      <c r="W16">
        <f>V16*$E$13+$E$12</f>
        <v>78.053404872311887</v>
      </c>
    </row>
    <row r="17" spans="1:23" ht="15" thickBot="1" x14ac:dyDescent="0.4">
      <c r="A17" s="3">
        <v>4</v>
      </c>
      <c r="B17" s="3">
        <v>92</v>
      </c>
      <c r="V17" s="3">
        <v>35</v>
      </c>
      <c r="W17">
        <f>V17*$E$13+$E$12</f>
        <v>60.475348887395249</v>
      </c>
    </row>
    <row r="18" spans="1:23" ht="15" thickTop="1" x14ac:dyDescent="0.35">
      <c r="A18" s="11">
        <v>23</v>
      </c>
      <c r="B18" s="11">
        <v>65</v>
      </c>
      <c r="I18" t="s">
        <v>52</v>
      </c>
      <c r="J18" s="5">
        <f>E13-J13*J6</f>
        <v>-1.2491093326116625</v>
      </c>
      <c r="L18" t="e" cm="1">
        <f t="array" aca="1" ref="L18" ca="1">FTEXT(J18)</f>
        <v>#NAME?</v>
      </c>
      <c r="N18" s="10"/>
      <c r="O18" s="10" t="s">
        <v>32</v>
      </c>
      <c r="P18" s="10" t="s">
        <v>33</v>
      </c>
      <c r="Q18" s="10" t="s">
        <v>34</v>
      </c>
      <c r="R18" s="10" t="s">
        <v>27</v>
      </c>
      <c r="S18" s="10" t="s">
        <v>35</v>
      </c>
      <c r="T18" s="10" t="s">
        <v>36</v>
      </c>
      <c r="V18" s="3">
        <v>29</v>
      </c>
      <c r="W18">
        <f>V18*$E$13+$E$12</f>
        <v>65.497650597371432</v>
      </c>
    </row>
    <row r="19" spans="1:23" x14ac:dyDescent="0.35">
      <c r="I19" t="s">
        <v>53</v>
      </c>
      <c r="J19" s="8">
        <f>E13+J13*J6</f>
        <v>-0.42499123738039857</v>
      </c>
      <c r="L19" t="e" cm="1">
        <f t="array" aca="1" ref="L19" ca="1">FTEXT(J19)</f>
        <v>#NAME?</v>
      </c>
      <c r="N19" t="s">
        <v>37</v>
      </c>
      <c r="O19" t="e">
        <f t="array" aca="1" ref="O19:P20" ca="1">RegCoeff(A4:A18,B4:B18)</f>
        <v>#NAME?</v>
      </c>
      <c r="P19" t="e">
        <f ca="1"/>
        <v>#NAME?</v>
      </c>
      <c r="Q19" t="e">
        <f ca="1">O19/P19</f>
        <v>#NAME?</v>
      </c>
      <c r="R19" t="e">
        <f ca="1">TDIST(ABS(Q19),$O$15,2)</f>
        <v>#NAME?</v>
      </c>
      <c r="S19" t="e">
        <f ca="1">O19-TINV(S$12,$O$15)*P19</f>
        <v>#NAME?</v>
      </c>
      <c r="T19" t="e">
        <f ca="1">O19+TINV(S$12,$O$15)*P19</f>
        <v>#NAME?</v>
      </c>
      <c r="V19" s="3">
        <v>4</v>
      </c>
      <c r="W19">
        <f>V19*$E$13+$E$12</f>
        <v>86.42390772227219</v>
      </c>
    </row>
    <row r="20" spans="1:23" x14ac:dyDescent="0.35">
      <c r="D20" t="s">
        <v>18</v>
      </c>
      <c r="E20" s="5" t="e">
        <f t="array" aca="1" ref="E20:E21" ca="1">TRegCoeff0(A4:A18,B4:B18)</f>
        <v>#NAME?</v>
      </c>
      <c r="G20" t="e">
        <f ca="1">FTEXT(E20)</f>
        <v>#NAME?</v>
      </c>
      <c r="N20" s="9" t="str">
        <f t="array" ref="N20">TRANSPOSE(A3)</f>
        <v>Cig</v>
      </c>
      <c r="O20" s="9" t="e">
        <f ca="1"/>
        <v>#NAME?</v>
      </c>
      <c r="P20" s="9" t="e">
        <f ca="1"/>
        <v>#NAME?</v>
      </c>
      <c r="Q20" s="9" t="e">
        <f ca="1">O20/P20</f>
        <v>#NAME?</v>
      </c>
      <c r="R20" s="9" t="e">
        <f ca="1">TDIST(ABS(Q20),$O$15,2)</f>
        <v>#NAME?</v>
      </c>
      <c r="S20" s="9" t="e">
        <f ca="1">O20-TINV(S$12,$O$15)*P20</f>
        <v>#NAME?</v>
      </c>
      <c r="T20" s="9" t="e">
        <f ca="1">O20+TINV(S$12,$O$15)*P20</f>
        <v>#NAME?</v>
      </c>
      <c r="V20" s="11">
        <v>23</v>
      </c>
      <c r="W20" s="9">
        <f>V20*$E$13+$E$12</f>
        <v>70.519952307347609</v>
      </c>
    </row>
    <row r="21" spans="1:23" x14ac:dyDescent="0.35">
      <c r="D21" t="s">
        <v>20</v>
      </c>
      <c r="E21" s="8" t="e">
        <f ca="1"/>
        <v>#NAME?</v>
      </c>
    </row>
    <row r="23" spans="1:23" x14ac:dyDescent="0.35">
      <c r="D23" t="s">
        <v>18</v>
      </c>
      <c r="E23" s="5" t="e">
        <f t="array" aca="1" ref="E23:E24" ca="1">TRegCoeff(A4:A18,B4:B18)</f>
        <v>#NAME?</v>
      </c>
      <c r="G23" t="e">
        <f ca="1">FTEXT(E23)</f>
        <v>#NAME?</v>
      </c>
      <c r="O23" t="e" cm="1">
        <f t="array" aca="1" ref="O23" ca="1">TRegParam(A4:A18,B4:B18,TRUE)</f>
        <v>#NAME?</v>
      </c>
      <c r="P23" s="3"/>
      <c r="Q23" s="3"/>
      <c r="R23" s="3"/>
      <c r="S23" s="3"/>
    </row>
    <row r="24" spans="1:23" x14ac:dyDescent="0.35">
      <c r="D24" t="s">
        <v>20</v>
      </c>
      <c r="E24" s="8" t="e">
        <f ca="1"/>
        <v>#NAME?</v>
      </c>
      <c r="P24" s="14"/>
      <c r="Q24" s="15"/>
      <c r="R24" s="15"/>
      <c r="S24" s="16"/>
    </row>
    <row r="25" spans="1:23" x14ac:dyDescent="0.35">
      <c r="P25" s="17"/>
      <c r="Q25" s="9"/>
      <c r="R25" s="9"/>
      <c r="S25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80532-671D-479D-B009-028D80B8FEF6}">
  <sheetPr codeName="Sheet3"/>
  <dimension ref="A1:H24"/>
  <sheetViews>
    <sheetView workbookViewId="0">
      <selection activeCell="D3" sqref="D3"/>
    </sheetView>
  </sheetViews>
  <sheetFormatPr defaultRowHeight="14.5" x14ac:dyDescent="0.35"/>
  <cols>
    <col min="1" max="2" width="7.1796875" customWidth="1"/>
  </cols>
  <sheetData>
    <row r="1" spans="1:8" x14ac:dyDescent="0.35">
      <c r="A1" s="1" t="s">
        <v>54</v>
      </c>
    </row>
    <row r="3" spans="1:8" x14ac:dyDescent="0.35">
      <c r="A3" s="19" t="s">
        <v>55</v>
      </c>
      <c r="B3" s="19" t="s">
        <v>56</v>
      </c>
      <c r="D3" t="e" cm="1">
        <f t="array" aca="1" ref="D3" ca="1">TRegParam(A4:A21,B4:B21,TRUE)</f>
        <v>#NAME?</v>
      </c>
      <c r="E3" s="3"/>
      <c r="F3" s="3"/>
      <c r="G3" s="3"/>
      <c r="H3" s="3"/>
    </row>
    <row r="4" spans="1:8" x14ac:dyDescent="0.35">
      <c r="A4" s="3">
        <v>347</v>
      </c>
      <c r="B4" s="3">
        <v>371</v>
      </c>
      <c r="E4" s="14"/>
      <c r="F4" s="15"/>
      <c r="G4" s="15"/>
      <c r="H4" s="16"/>
    </row>
    <row r="5" spans="1:8" x14ac:dyDescent="0.35">
      <c r="A5" s="3">
        <v>249</v>
      </c>
      <c r="B5" s="3">
        <v>283</v>
      </c>
      <c r="E5" s="17"/>
      <c r="F5" s="9"/>
      <c r="G5" s="9"/>
      <c r="H5" s="18"/>
    </row>
    <row r="6" spans="1:8" x14ac:dyDescent="0.35">
      <c r="A6" s="3">
        <v>369</v>
      </c>
      <c r="B6" s="3">
        <v>373</v>
      </c>
    </row>
    <row r="7" spans="1:8" x14ac:dyDescent="0.35">
      <c r="A7" s="3">
        <v>286</v>
      </c>
      <c r="B7" s="3">
        <v>341</v>
      </c>
    </row>
    <row r="8" spans="1:8" x14ac:dyDescent="0.35">
      <c r="A8" s="3">
        <v>329</v>
      </c>
      <c r="B8" s="3">
        <v>353</v>
      </c>
    </row>
    <row r="9" spans="1:8" x14ac:dyDescent="0.35">
      <c r="A9" s="3">
        <v>410</v>
      </c>
      <c r="B9" s="3">
        <v>454</v>
      </c>
    </row>
    <row r="10" spans="1:8" x14ac:dyDescent="0.35">
      <c r="A10" s="3">
        <v>267</v>
      </c>
      <c r="B10" s="3">
        <v>214</v>
      </c>
    </row>
    <row r="11" spans="1:8" x14ac:dyDescent="0.35">
      <c r="A11" s="3">
        <v>295</v>
      </c>
      <c r="B11" s="3">
        <v>230</v>
      </c>
    </row>
    <row r="12" spans="1:8" x14ac:dyDescent="0.35">
      <c r="A12" s="3">
        <v>500</v>
      </c>
      <c r="B12" s="3">
        <v>510</v>
      </c>
    </row>
    <row r="13" spans="1:8" x14ac:dyDescent="0.35">
      <c r="A13" s="3">
        <v>286</v>
      </c>
      <c r="B13" s="3">
        <v>295</v>
      </c>
    </row>
    <row r="14" spans="1:8" x14ac:dyDescent="0.35">
      <c r="A14" s="3">
        <v>271</v>
      </c>
      <c r="B14" s="3">
        <v>286</v>
      </c>
    </row>
    <row r="15" spans="1:8" x14ac:dyDescent="0.35">
      <c r="A15" s="3">
        <v>506</v>
      </c>
      <c r="B15" s="3">
        <v>453</v>
      </c>
    </row>
    <row r="16" spans="1:8" x14ac:dyDescent="0.35">
      <c r="A16" s="3">
        <v>117</v>
      </c>
      <c r="B16" s="3">
        <v>114</v>
      </c>
    </row>
    <row r="17" spans="1:2" x14ac:dyDescent="0.35">
      <c r="A17" s="3">
        <v>329</v>
      </c>
      <c r="B17" s="3">
        <v>328</v>
      </c>
    </row>
    <row r="18" spans="1:2" x14ac:dyDescent="0.35">
      <c r="A18" s="3">
        <v>132</v>
      </c>
      <c r="B18" s="3">
        <v>109</v>
      </c>
    </row>
    <row r="19" spans="1:2" x14ac:dyDescent="0.35">
      <c r="A19" s="3">
        <v>274</v>
      </c>
      <c r="B19" s="3">
        <v>203</v>
      </c>
    </row>
    <row r="20" spans="1:2" x14ac:dyDescent="0.35">
      <c r="A20" s="3">
        <v>277</v>
      </c>
      <c r="B20" s="3">
        <v>305</v>
      </c>
    </row>
    <row r="21" spans="1:2" x14ac:dyDescent="0.35">
      <c r="A21" s="11">
        <v>198</v>
      </c>
      <c r="B21" s="11">
        <v>154</v>
      </c>
    </row>
    <row r="23" spans="1:2" x14ac:dyDescent="0.35">
      <c r="A23" s="3"/>
      <c r="B23" s="3"/>
    </row>
    <row r="24" spans="1:2" x14ac:dyDescent="0.35">
      <c r="A24" s="3"/>
      <c r="B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TLS</vt:lpstr>
      <vt:lpstr>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2022-06-11T10:26:25Z</dcterms:created>
  <dcterms:modified xsi:type="dcterms:W3CDTF">2022-06-13T07:28:26Z</dcterms:modified>
</cp:coreProperties>
</file>