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A7541C7-E5B3-4C92-8EC9-83E3391601D5}" xr6:coauthVersionLast="48" xr6:coauthVersionMax="48" xr10:uidLastSave="{00000000-0000-0000-0000-000000000000}"/>
  <bookViews>
    <workbookView xWindow="-110" yWindow="-110" windowWidth="19420" windowHeight="10300" xr2:uid="{2EF3F674-0BF8-4CE1-B262-6FC7489D372B}"/>
  </bookViews>
  <sheets>
    <sheet name="Title" sheetId="1" r:id="rId1"/>
    <sheet name="Effect Size" sheetId="5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5" l="1"/>
  <c r="L30" i="5" a="1"/>
  <c r="M32" i="5" s="1"/>
  <c r="L28" i="5"/>
  <c r="G28" i="5"/>
  <c r="L23" i="5" a="1"/>
  <c r="M23" i="5" s="1"/>
  <c r="G23" i="5" a="1"/>
  <c r="H26" i="5" s="1"/>
  <c r="L21" i="5"/>
  <c r="G21" i="5"/>
  <c r="L16" i="5" a="1"/>
  <c r="L16" i="5" s="1"/>
  <c r="G16" i="5" a="1"/>
  <c r="G19" i="5" s="1"/>
  <c r="O14" i="5"/>
  <c r="J14" i="5"/>
  <c r="O12" i="5"/>
  <c r="M12" i="5"/>
  <c r="J12" i="5"/>
  <c r="O11" i="5"/>
  <c r="M11" i="5"/>
  <c r="J11" i="5"/>
  <c r="O10" i="5"/>
  <c r="J10" i="5"/>
  <c r="O9" i="5"/>
  <c r="O8" i="5"/>
  <c r="J8" i="5"/>
  <c r="O6" i="5"/>
  <c r="J6" i="5"/>
  <c r="O3" i="5"/>
  <c r="J3" i="5"/>
  <c r="L23" i="5" l="1"/>
  <c r="M18" i="5"/>
  <c r="H24" i="5"/>
  <c r="L19" i="5"/>
  <c r="G26" i="5"/>
  <c r="L17" i="5"/>
  <c r="G23" i="5"/>
  <c r="M16" i="5"/>
  <c r="M17" i="5"/>
  <c r="H23" i="5"/>
  <c r="L18" i="5"/>
  <c r="G24" i="5"/>
  <c r="H19" i="5"/>
  <c r="L24" i="5"/>
  <c r="G16" i="5"/>
  <c r="M19" i="5"/>
  <c r="G25" i="5"/>
  <c r="M24" i="5"/>
  <c r="L30" i="5"/>
  <c r="H16" i="5"/>
  <c r="H25" i="5"/>
  <c r="L25" i="5"/>
  <c r="M30" i="5"/>
  <c r="M25" i="5"/>
  <c r="L31" i="5"/>
  <c r="G17" i="5"/>
  <c r="H17" i="5"/>
  <c r="L26" i="5"/>
  <c r="M31" i="5"/>
  <c r="G18" i="5"/>
  <c r="M26" i="5"/>
  <c r="L32" i="5"/>
  <c r="H18" i="5"/>
  <c r="H9" i="5" l="1"/>
  <c r="M6" i="5"/>
  <c r="H6" i="5"/>
  <c r="M5" i="5"/>
  <c r="H5" i="5"/>
  <c r="M3" i="5"/>
  <c r="M8" i="5" s="1"/>
  <c r="H3" i="5"/>
  <c r="H8" i="5" s="1"/>
  <c r="H14" i="5" l="1"/>
  <c r="H11" i="5"/>
  <c r="H12" i="5"/>
  <c r="H10" i="5"/>
  <c r="M9" i="5"/>
  <c r="M10" i="5"/>
  <c r="M14" i="5" s="1"/>
</calcChain>
</file>

<file path=xl/sharedStrings.xml><?xml version="1.0" encoding="utf-8"?>
<sst xmlns="http://schemas.openxmlformats.org/spreadsheetml/2006/main" count="30" uniqueCount="20">
  <si>
    <t>Real Statistics Using Excel</t>
  </si>
  <si>
    <t>Updated</t>
  </si>
  <si>
    <t>Copyright © 2013 - 2022 Charles Zaiontz</t>
  </si>
  <si>
    <t>df</t>
  </si>
  <si>
    <t>Confidence interval for one sample d</t>
  </si>
  <si>
    <t>sample mean</t>
  </si>
  <si>
    <t>pop mean</t>
  </si>
  <si>
    <t>sample sd</t>
  </si>
  <si>
    <t>=STDEV.S(B3:E12)</t>
  </si>
  <si>
    <t>sample size</t>
  </si>
  <si>
    <t>alpha</t>
  </si>
  <si>
    <t>Cohen's d</t>
  </si>
  <si>
    <t>z-crit</t>
  </si>
  <si>
    <t>=NORM.S.INV(1-H7/2)</t>
  </si>
  <si>
    <t>ncp (= t-stat)</t>
  </si>
  <si>
    <t>se</t>
  </si>
  <si>
    <t>d lower</t>
  </si>
  <si>
    <t>d upper</t>
  </si>
  <si>
    <t>Hedges' g</t>
  </si>
  <si>
    <t>One Sample Effect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</si>
</sst>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5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left"/>
    </xf>
    <xf numFmtId="0" fontId="0" fillId="0" borderId="10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3">
          <cell r="S3" t="str">
            <v>Weight Loss</v>
          </cell>
        </row>
        <row r="4">
          <cell r="R4" t="str">
            <v>Min</v>
          </cell>
          <cell r="S4">
            <v>0</v>
          </cell>
        </row>
        <row r="5">
          <cell r="R5" t="str">
            <v>Q1-Min</v>
          </cell>
          <cell r="S5">
            <v>5</v>
          </cell>
        </row>
        <row r="6">
          <cell r="R6" t="str">
            <v>Med-Q1</v>
          </cell>
          <cell r="S6">
            <v>9</v>
          </cell>
        </row>
        <row r="7">
          <cell r="R7" t="str">
            <v>Q3-Med</v>
          </cell>
          <cell r="S7">
            <v>8.75</v>
          </cell>
        </row>
        <row r="8">
          <cell r="S8">
            <v>10.25</v>
          </cell>
        </row>
        <row r="9">
          <cell r="S9">
            <v>14.666666666666668</v>
          </cell>
        </row>
      </sheetData>
      <sheetData sheetId="98">
        <row r="4">
          <cell r="K4">
            <v>40</v>
          </cell>
          <cell r="L4">
            <v>2</v>
          </cell>
        </row>
        <row r="5">
          <cell r="K5">
            <v>45</v>
          </cell>
          <cell r="L5">
            <v>3</v>
          </cell>
        </row>
        <row r="6">
          <cell r="K6">
            <v>50</v>
          </cell>
          <cell r="L6">
            <v>2</v>
          </cell>
        </row>
        <row r="7">
          <cell r="K7">
            <v>55</v>
          </cell>
          <cell r="L7">
            <v>2</v>
          </cell>
        </row>
        <row r="8">
          <cell r="K8">
            <v>60</v>
          </cell>
          <cell r="L8">
            <v>5</v>
          </cell>
        </row>
        <row r="9">
          <cell r="K9">
            <v>65</v>
          </cell>
          <cell r="L9">
            <v>5</v>
          </cell>
        </row>
        <row r="10">
          <cell r="K10">
            <v>70</v>
          </cell>
          <cell r="L10">
            <v>3</v>
          </cell>
        </row>
        <row r="11">
          <cell r="K11">
            <v>75</v>
          </cell>
          <cell r="L11">
            <v>3</v>
          </cell>
        </row>
        <row r="12">
          <cell r="K12">
            <v>80</v>
          </cell>
          <cell r="L12">
            <v>4</v>
          </cell>
        </row>
        <row r="13">
          <cell r="K13">
            <v>85</v>
          </cell>
          <cell r="L13">
            <v>3</v>
          </cell>
        </row>
        <row r="14">
          <cell r="K14">
            <v>90</v>
          </cell>
          <cell r="L14">
            <v>5</v>
          </cell>
        </row>
        <row r="15">
          <cell r="K15" t="str">
            <v>More</v>
          </cell>
          <cell r="L15">
            <v>3</v>
          </cell>
        </row>
        <row r="20">
          <cell r="K20" t="str">
            <v>Min</v>
          </cell>
          <cell r="L20">
            <v>35</v>
          </cell>
        </row>
        <row r="21">
          <cell r="K21" t="str">
            <v>Q1-Min</v>
          </cell>
          <cell r="L21">
            <v>23</v>
          </cell>
        </row>
        <row r="22">
          <cell r="K22" t="str">
            <v>Med-Q1</v>
          </cell>
          <cell r="L22">
            <v>10</v>
          </cell>
        </row>
        <row r="23">
          <cell r="K23" t="str">
            <v>Q3-Med</v>
          </cell>
          <cell r="L23">
            <v>13.5</v>
          </cell>
        </row>
        <row r="24">
          <cell r="L24">
            <v>18.5</v>
          </cell>
        </row>
        <row r="38">
          <cell r="L38">
            <v>35</v>
          </cell>
          <cell r="M38">
            <v>-2.2414027276049446</v>
          </cell>
        </row>
        <row r="39">
          <cell r="L39">
            <v>38</v>
          </cell>
          <cell r="M39">
            <v>-1.7804643416920256</v>
          </cell>
        </row>
        <row r="40">
          <cell r="L40">
            <v>45</v>
          </cell>
          <cell r="M40">
            <v>-1.5341205443525459</v>
          </cell>
        </row>
        <row r="41">
          <cell r="L41">
            <v>45</v>
          </cell>
          <cell r="M41">
            <v>-1.3563117453352478</v>
          </cell>
        </row>
        <row r="42">
          <cell r="L42">
            <v>45</v>
          </cell>
          <cell r="M42">
            <v>-1.2133396224885178</v>
          </cell>
        </row>
        <row r="43">
          <cell r="L43">
            <v>49</v>
          </cell>
          <cell r="M43">
            <v>-1.091620367434168</v>
          </cell>
        </row>
        <row r="44">
          <cell r="L44">
            <v>50</v>
          </cell>
          <cell r="M44">
            <v>-0.98423496044632541</v>
          </cell>
        </row>
        <row r="45">
          <cell r="L45">
            <v>52</v>
          </cell>
          <cell r="M45">
            <v>-0.88714655901887607</v>
          </cell>
        </row>
        <row r="46">
          <cell r="L46">
            <v>54</v>
          </cell>
          <cell r="M46">
            <v>-0.79777684612523825</v>
          </cell>
        </row>
        <row r="47">
          <cell r="L47">
            <v>58</v>
          </cell>
          <cell r="M47">
            <v>-0.71436744028018739</v>
          </cell>
        </row>
        <row r="48">
          <cell r="L48">
            <v>58</v>
          </cell>
          <cell r="M48">
            <v>-0.63565701369758276</v>
          </cell>
        </row>
        <row r="49">
          <cell r="L49">
            <v>59</v>
          </cell>
          <cell r="M49">
            <v>-0.5607030318750833</v>
          </cell>
        </row>
        <row r="50">
          <cell r="L50">
            <v>59</v>
          </cell>
          <cell r="M50">
            <v>-0.48877641111466941</v>
          </cell>
        </row>
        <row r="51">
          <cell r="L51">
            <v>60</v>
          </cell>
          <cell r="M51">
            <v>-0.41929575304139605</v>
          </cell>
        </row>
        <row r="52">
          <cell r="L52">
            <v>63</v>
          </cell>
          <cell r="M52">
            <v>-0.35178434493515626</v>
          </cell>
        </row>
        <row r="53">
          <cell r="L53">
            <v>63</v>
          </cell>
          <cell r="M53">
            <v>-0.28584087488116566</v>
          </cell>
        </row>
        <row r="54">
          <cell r="L54">
            <v>64</v>
          </cell>
          <cell r="M54">
            <v>-0.22111871299757052</v>
          </cell>
        </row>
        <row r="55">
          <cell r="L55">
            <v>64</v>
          </cell>
          <cell r="M55">
            <v>-0.1573106846101707</v>
          </cell>
        </row>
        <row r="56">
          <cell r="L56">
            <v>64</v>
          </cell>
          <cell r="M56">
            <v>-9.4137414323536367E-2</v>
          </cell>
        </row>
        <row r="57">
          <cell r="L57">
            <v>68</v>
          </cell>
          <cell r="M57">
            <v>-3.1337982021426625E-2</v>
          </cell>
        </row>
        <row r="58">
          <cell r="L58">
            <v>68</v>
          </cell>
          <cell r="M58">
            <v>3.1337982021426479E-2</v>
          </cell>
        </row>
        <row r="59">
          <cell r="L59">
            <v>68</v>
          </cell>
          <cell r="M59">
            <v>9.4137414323536367E-2</v>
          </cell>
        </row>
        <row r="60">
          <cell r="L60">
            <v>72</v>
          </cell>
          <cell r="M60">
            <v>0.1573106846101707</v>
          </cell>
        </row>
        <row r="61">
          <cell r="L61">
            <v>75</v>
          </cell>
          <cell r="M61">
            <v>0.22111871299757052</v>
          </cell>
        </row>
        <row r="62">
          <cell r="L62">
            <v>75</v>
          </cell>
          <cell r="M62">
            <v>0.28584087488116572</v>
          </cell>
        </row>
        <row r="63">
          <cell r="L63">
            <v>76</v>
          </cell>
          <cell r="M63">
            <v>0.35178434493515615</v>
          </cell>
        </row>
        <row r="64">
          <cell r="L64">
            <v>76</v>
          </cell>
          <cell r="M64">
            <v>0.41929575304139605</v>
          </cell>
        </row>
        <row r="65">
          <cell r="L65">
            <v>78</v>
          </cell>
          <cell r="M65">
            <v>0.48877641111466941</v>
          </cell>
        </row>
        <row r="66">
          <cell r="L66">
            <v>80</v>
          </cell>
          <cell r="M66">
            <v>0.5607030318750833</v>
          </cell>
        </row>
        <row r="67">
          <cell r="L67">
            <v>81</v>
          </cell>
          <cell r="M67">
            <v>0.63565701369758265</v>
          </cell>
        </row>
        <row r="68">
          <cell r="L68">
            <v>83</v>
          </cell>
          <cell r="M68">
            <v>0.71436744028018784</v>
          </cell>
        </row>
        <row r="69">
          <cell r="L69">
            <v>84</v>
          </cell>
          <cell r="M69">
            <v>0.79777684612523825</v>
          </cell>
        </row>
        <row r="70">
          <cell r="L70">
            <v>86</v>
          </cell>
          <cell r="M70">
            <v>0.88714655901887607</v>
          </cell>
        </row>
        <row r="71">
          <cell r="L71">
            <v>87</v>
          </cell>
          <cell r="M71">
            <v>0.98423496044632541</v>
          </cell>
        </row>
        <row r="72">
          <cell r="L72">
            <v>87</v>
          </cell>
          <cell r="M72">
            <v>1.0916203674341685</v>
          </cell>
        </row>
        <row r="73">
          <cell r="L73">
            <v>90</v>
          </cell>
          <cell r="M73">
            <v>1.213339622488518</v>
          </cell>
        </row>
        <row r="74">
          <cell r="L74">
            <v>90</v>
          </cell>
          <cell r="M74">
            <v>1.3563117453352478</v>
          </cell>
        </row>
        <row r="75">
          <cell r="L75">
            <v>92</v>
          </cell>
          <cell r="M75">
            <v>1.5341205443525465</v>
          </cell>
        </row>
        <row r="76">
          <cell r="L76">
            <v>95</v>
          </cell>
          <cell r="M76">
            <v>1.7804643416920258</v>
          </cell>
        </row>
        <row r="77">
          <cell r="L77">
            <v>100</v>
          </cell>
          <cell r="M77">
            <v>2.2414027276049464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5">
          <cell r="K5" t="str">
            <v>Difference</v>
          </cell>
        </row>
      </sheetData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86B8-75D7-4549-AB56-ECC0D0C4DC0E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0</v>
      </c>
    </row>
    <row r="2" spans="1:2" x14ac:dyDescent="0.35">
      <c r="A2" t="s">
        <v>19</v>
      </c>
    </row>
    <row r="4" spans="1:2" x14ac:dyDescent="0.35">
      <c r="A4" t="s">
        <v>1</v>
      </c>
      <c r="B4" s="2">
        <v>44685</v>
      </c>
    </row>
    <row r="6" spans="1:2" x14ac:dyDescent="0.35">
      <c r="A6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A67A-DB80-4375-B222-65CC7A4F455D}">
  <sheetPr codeName="Sheet65"/>
  <dimension ref="A1:O34"/>
  <sheetViews>
    <sheetView workbookViewId="0"/>
  </sheetViews>
  <sheetFormatPr defaultRowHeight="14.5" x14ac:dyDescent="0.35"/>
  <cols>
    <col min="1" max="1" width="2.54296875" customWidth="1"/>
    <col min="2" max="5" width="5.54296875" customWidth="1"/>
    <col min="6" max="6" width="4.1796875" customWidth="1"/>
    <col min="7" max="7" width="12.7265625" customWidth="1"/>
    <col min="9" max="9" width="3.26953125" customWidth="1"/>
    <col min="10" max="10" width="24.1796875" customWidth="1"/>
    <col min="12" max="12" width="13.1796875" customWidth="1"/>
    <col min="14" max="14" width="3.1796875" customWidth="1"/>
    <col min="15" max="15" width="34.26953125" customWidth="1"/>
  </cols>
  <sheetData>
    <row r="1" spans="1:15" x14ac:dyDescent="0.35">
      <c r="A1" s="3" t="s">
        <v>4</v>
      </c>
    </row>
    <row r="3" spans="1:15" x14ac:dyDescent="0.35">
      <c r="B3" s="11">
        <v>63</v>
      </c>
      <c r="C3" s="10">
        <v>58</v>
      </c>
      <c r="D3" s="10">
        <v>76</v>
      </c>
      <c r="E3" s="12">
        <v>59</v>
      </c>
      <c r="G3" t="s">
        <v>5</v>
      </c>
      <c r="H3" s="5">
        <f>AVERAGE(B3:E12)</f>
        <v>68.400000000000006</v>
      </c>
      <c r="J3" t="e">
        <f ca="1">FTEXT(H3)</f>
        <v>#NAME?</v>
      </c>
      <c r="L3" t="s">
        <v>5</v>
      </c>
      <c r="M3" s="5">
        <f>AVERAGE(B3:E12)</f>
        <v>68.400000000000006</v>
      </c>
      <c r="O3" t="e">
        <f ca="1">FTEXT(M3)</f>
        <v>#NAME?</v>
      </c>
    </row>
    <row r="4" spans="1:15" x14ac:dyDescent="0.35">
      <c r="B4" s="13">
        <v>95</v>
      </c>
      <c r="C4">
        <v>84</v>
      </c>
      <c r="D4">
        <v>83</v>
      </c>
      <c r="E4" s="14">
        <v>68</v>
      </c>
      <c r="G4" t="s">
        <v>6</v>
      </c>
      <c r="H4" s="7">
        <v>78</v>
      </c>
      <c r="L4" t="s">
        <v>6</v>
      </c>
      <c r="M4" s="7">
        <v>78</v>
      </c>
    </row>
    <row r="5" spans="1:15" x14ac:dyDescent="0.35">
      <c r="B5" s="13">
        <v>81</v>
      </c>
      <c r="C5">
        <v>90</v>
      </c>
      <c r="D5">
        <v>87</v>
      </c>
      <c r="E5" s="14">
        <v>45</v>
      </c>
      <c r="G5" t="s">
        <v>7</v>
      </c>
      <c r="H5" s="7">
        <f>STDEV(B3:E12)</f>
        <v>16.571213842236432</v>
      </c>
      <c r="J5" s="6" t="s">
        <v>8</v>
      </c>
      <c r="L5" t="s">
        <v>7</v>
      </c>
      <c r="M5" s="7">
        <f>STDEV(B3:E12)</f>
        <v>16.571213842236432</v>
      </c>
      <c r="O5" s="6" t="s">
        <v>8</v>
      </c>
    </row>
    <row r="6" spans="1:15" x14ac:dyDescent="0.35">
      <c r="B6" s="13">
        <v>75</v>
      </c>
      <c r="C6">
        <v>38</v>
      </c>
      <c r="D6">
        <v>54</v>
      </c>
      <c r="E6" s="14">
        <v>52</v>
      </c>
      <c r="G6" t="s">
        <v>9</v>
      </c>
      <c r="H6" s="7">
        <f>COUNT(B3:E12)</f>
        <v>40</v>
      </c>
      <c r="J6" t="e">
        <f ca="1">FTEXT(H6)</f>
        <v>#NAME?</v>
      </c>
      <c r="L6" t="s">
        <v>9</v>
      </c>
      <c r="M6" s="7">
        <f>COUNT(B3:E12)</f>
        <v>40</v>
      </c>
      <c r="O6" t="e">
        <f ca="1">FTEXT(M6)</f>
        <v>#NAME?</v>
      </c>
    </row>
    <row r="7" spans="1:15" x14ac:dyDescent="0.35">
      <c r="B7" s="13">
        <v>90</v>
      </c>
      <c r="C7">
        <v>100</v>
      </c>
      <c r="D7">
        <v>45</v>
      </c>
      <c r="E7" s="14">
        <v>76</v>
      </c>
      <c r="G7" t="s">
        <v>10</v>
      </c>
      <c r="H7" s="7">
        <v>0.05</v>
      </c>
      <c r="L7" t="s">
        <v>10</v>
      </c>
      <c r="M7" s="7">
        <v>0.05</v>
      </c>
    </row>
    <row r="8" spans="1:15" x14ac:dyDescent="0.35">
      <c r="B8" s="13">
        <v>64</v>
      </c>
      <c r="C8">
        <v>80</v>
      </c>
      <c r="D8">
        <v>58</v>
      </c>
      <c r="E8" s="14">
        <v>78</v>
      </c>
      <c r="G8" t="s">
        <v>11</v>
      </c>
      <c r="H8" s="7">
        <f>(H3-H4)/H5</f>
        <v>-0.57931785151016968</v>
      </c>
      <c r="J8" t="e">
        <f ca="1">FTEXT(H8)</f>
        <v>#NAME?</v>
      </c>
      <c r="L8" t="s">
        <v>11</v>
      </c>
      <c r="M8" s="7">
        <f>(M3-M4)/M5</f>
        <v>-0.57931785151016968</v>
      </c>
      <c r="O8" t="e">
        <f ca="1">FTEXT(M8)</f>
        <v>#NAME?</v>
      </c>
    </row>
    <row r="9" spans="1:15" x14ac:dyDescent="0.35">
      <c r="B9" s="13">
        <v>45</v>
      </c>
      <c r="C9">
        <v>68</v>
      </c>
      <c r="D9">
        <v>64</v>
      </c>
      <c r="E9" s="14">
        <v>50</v>
      </c>
      <c r="G9" s="15" t="s">
        <v>12</v>
      </c>
      <c r="H9" s="7">
        <f>NORMSINV(1-H7/2)</f>
        <v>1.9599639845400536</v>
      </c>
      <c r="J9" s="6" t="s">
        <v>13</v>
      </c>
      <c r="L9" s="15" t="s">
        <v>14</v>
      </c>
      <c r="M9" s="7">
        <f>M8*SQRT(M6)</f>
        <v>-3.6639277999347044</v>
      </c>
      <c r="O9" t="e">
        <f ca="1">FTEXT(M9)</f>
        <v>#NAME?</v>
      </c>
    </row>
    <row r="10" spans="1:15" x14ac:dyDescent="0.35">
      <c r="B10" s="13">
        <v>59</v>
      </c>
      <c r="C10">
        <v>49</v>
      </c>
      <c r="D10">
        <v>63</v>
      </c>
      <c r="E10" s="14">
        <v>75</v>
      </c>
      <c r="G10" s="15" t="s">
        <v>15</v>
      </c>
      <c r="H10" s="7">
        <f>SQRT(1/H6+H8^2/(2*H6))</f>
        <v>0.17086577967363589</v>
      </c>
      <c r="J10" t="e">
        <f ca="1">FTEXT(H10)</f>
        <v>#NAME?</v>
      </c>
      <c r="L10" s="15" t="s">
        <v>3</v>
      </c>
      <c r="M10" s="7">
        <f>M6-1</f>
        <v>39</v>
      </c>
      <c r="O10" t="e">
        <f ca="1">FTEXT(M10)</f>
        <v>#NAME?</v>
      </c>
    </row>
    <row r="11" spans="1:15" x14ac:dyDescent="0.35">
      <c r="B11" s="13">
        <v>72</v>
      </c>
      <c r="C11">
        <v>68</v>
      </c>
      <c r="D11">
        <v>92</v>
      </c>
      <c r="E11" s="14">
        <v>64</v>
      </c>
      <c r="G11" s="15" t="s">
        <v>16</v>
      </c>
      <c r="H11" s="7">
        <f>H8-H10*H9</f>
        <v>-0.91420862586085194</v>
      </c>
      <c r="J11" t="e">
        <f ca="1">FTEXT(H11)</f>
        <v>#NAME?</v>
      </c>
      <c r="L11" s="15" t="s">
        <v>16</v>
      </c>
      <c r="M11" s="7" t="e">
        <f ca="1">NT_NCP(1-M7/2,M10,M9)/SQRT(M6)</f>
        <v>#NAME?</v>
      </c>
      <c r="O11" t="e">
        <f ca="1">FTEXT(M11)</f>
        <v>#NAME?</v>
      </c>
    </row>
    <row r="12" spans="1:15" x14ac:dyDescent="0.35">
      <c r="B12" s="16">
        <v>35</v>
      </c>
      <c r="C12" s="9">
        <v>60</v>
      </c>
      <c r="D12" s="9">
        <v>87</v>
      </c>
      <c r="E12" s="17">
        <v>86</v>
      </c>
      <c r="G12" s="15" t="s">
        <v>17</v>
      </c>
      <c r="H12" s="8">
        <f>H8+H10*H9</f>
        <v>-0.24442707715948736</v>
      </c>
      <c r="J12" t="e">
        <f ca="1">FTEXT(H12)</f>
        <v>#NAME?</v>
      </c>
      <c r="L12" s="15" t="s">
        <v>17</v>
      </c>
      <c r="M12" s="8" t="e">
        <f ca="1">NT_NCP(M7/2,M10,M9)/SQRT(M6)</f>
        <v>#NAME?</v>
      </c>
      <c r="O12" t="e">
        <f ca="1">FTEXT(M12)</f>
        <v>#NAME?</v>
      </c>
    </row>
    <row r="14" spans="1:15" x14ac:dyDescent="0.35">
      <c r="G14" s="15" t="s">
        <v>18</v>
      </c>
      <c r="H14" s="4">
        <f>H8*(1-3/(4*(H6-1)-1))</f>
        <v>-0.56810524793255346</v>
      </c>
      <c r="J14" t="e">
        <f ca="1">FTEXT(H14)</f>
        <v>#NAME?</v>
      </c>
      <c r="L14" s="15" t="s">
        <v>18</v>
      </c>
      <c r="M14" s="4">
        <f>M8*(1-3/(4*M10-1))</f>
        <v>-0.56810524793255346</v>
      </c>
      <c r="O14" t="e">
        <f ca="1">FTEXT(M14)</f>
        <v>#NAME?</v>
      </c>
    </row>
    <row r="16" spans="1:15" x14ac:dyDescent="0.35">
      <c r="G16" t="e">
        <f t="array" aca="1" ref="G16:H19" ca="1">T_EFFECT1(H3-H4,H5,H6,TRUE,H7,0)</f>
        <v>#NAME?</v>
      </c>
      <c r="H16" s="5" t="e">
        <f ca="1"/>
        <v>#NAME?</v>
      </c>
      <c r="L16" t="e">
        <f t="array" aca="1" ref="L16:M19" ca="1">T_EFFECT1(M3-M4,M5,M6,TRUE,H7)</f>
        <v>#NAME?</v>
      </c>
      <c r="M16" s="5" t="e">
        <f ca="1"/>
        <v>#NAME?</v>
      </c>
    </row>
    <row r="17" spans="7:13" x14ac:dyDescent="0.35">
      <c r="G17" t="e">
        <f ca="1"/>
        <v>#NAME?</v>
      </c>
      <c r="H17" s="7" t="e">
        <f ca="1"/>
        <v>#NAME?</v>
      </c>
      <c r="L17" t="e">
        <f ca="1"/>
        <v>#NAME?</v>
      </c>
      <c r="M17" s="7" t="e">
        <f ca="1"/>
        <v>#NAME?</v>
      </c>
    </row>
    <row r="18" spans="7:13" x14ac:dyDescent="0.35">
      <c r="G18" t="e">
        <f ca="1"/>
        <v>#NAME?</v>
      </c>
      <c r="H18" s="7" t="e">
        <f ca="1"/>
        <v>#NAME?</v>
      </c>
      <c r="L18" t="e">
        <f ca="1"/>
        <v>#NAME?</v>
      </c>
      <c r="M18" s="7" t="e">
        <f ca="1"/>
        <v>#NAME?</v>
      </c>
    </row>
    <row r="19" spans="7:13" x14ac:dyDescent="0.35">
      <c r="G19" t="e">
        <f ca="1"/>
        <v>#NAME?</v>
      </c>
      <c r="H19" s="8" t="e">
        <f ca="1"/>
        <v>#NAME?</v>
      </c>
      <c r="L19" t="e">
        <f ca="1"/>
        <v>#NAME?</v>
      </c>
      <c r="M19" s="8" t="e">
        <f ca="1"/>
        <v>#NAME?</v>
      </c>
    </row>
    <row r="21" spans="7:13" x14ac:dyDescent="0.35">
      <c r="G21" t="e">
        <f ca="1">FTEXT(H16)</f>
        <v>#NAME?</v>
      </c>
      <c r="L21" t="e">
        <f ca="1">FTEXT(M16)</f>
        <v>#NAME?</v>
      </c>
    </row>
    <row r="23" spans="7:13" x14ac:dyDescent="0.35">
      <c r="G23" t="e">
        <f t="array" aca="1" ref="G23:H26" ca="1">TT_EFFECT1(B3:E12,H4,TRUE,H7,0)</f>
        <v>#NAME?</v>
      </c>
      <c r="H23" s="5" t="e">
        <f ca="1"/>
        <v>#NAME?</v>
      </c>
      <c r="L23" t="e">
        <f t="array" aca="1" ref="L23:M26" ca="1">TT_EFFECT1(B3:E12,M4,TRUE,H7)</f>
        <v>#NAME?</v>
      </c>
      <c r="M23" s="5" t="e">
        <f ca="1"/>
        <v>#NAME?</v>
      </c>
    </row>
    <row r="24" spans="7:13" x14ac:dyDescent="0.35">
      <c r="G24" t="e">
        <f ca="1"/>
        <v>#NAME?</v>
      </c>
      <c r="H24" s="7" t="e">
        <f ca="1"/>
        <v>#NAME?</v>
      </c>
      <c r="L24" t="e">
        <f ca="1"/>
        <v>#NAME?</v>
      </c>
      <c r="M24" s="7" t="e">
        <f ca="1"/>
        <v>#NAME?</v>
      </c>
    </row>
    <row r="25" spans="7:13" x14ac:dyDescent="0.35">
      <c r="G25" t="e">
        <f ca="1"/>
        <v>#NAME?</v>
      </c>
      <c r="H25" s="7" t="e">
        <f ca="1"/>
        <v>#NAME?</v>
      </c>
      <c r="L25" t="e">
        <f ca="1"/>
        <v>#NAME?</v>
      </c>
      <c r="M25" s="7" t="e">
        <f ca="1"/>
        <v>#NAME?</v>
      </c>
    </row>
    <row r="26" spans="7:13" x14ac:dyDescent="0.35">
      <c r="G26" t="e">
        <f ca="1"/>
        <v>#NAME?</v>
      </c>
      <c r="H26" s="8" t="e">
        <f ca="1"/>
        <v>#NAME?</v>
      </c>
      <c r="L26" t="e">
        <f ca="1"/>
        <v>#NAME?</v>
      </c>
      <c r="M26" s="8" t="e">
        <f ca="1"/>
        <v>#NAME?</v>
      </c>
    </row>
    <row r="28" spans="7:13" x14ac:dyDescent="0.35">
      <c r="G28" t="e">
        <f ca="1">FTEXT(H23)</f>
        <v>#NAME?</v>
      </c>
      <c r="L28" t="e">
        <f ca="1">FTEXT(M23)</f>
        <v>#NAME?</v>
      </c>
    </row>
    <row r="30" spans="7:13" x14ac:dyDescent="0.35">
      <c r="L30" t="e">
        <f t="array" aca="1" ref="L30:M32" ca="1">T1_POWER_CONF(M8,M6,2,TRUE)</f>
        <v>#NAME?</v>
      </c>
      <c r="M30" s="5" t="e">
        <f ca="1"/>
        <v>#NAME?</v>
      </c>
    </row>
    <row r="31" spans="7:13" x14ac:dyDescent="0.35">
      <c r="L31" t="e">
        <f ca="1"/>
        <v>#NAME?</v>
      </c>
      <c r="M31" s="7" t="e">
        <f ca="1"/>
        <v>#NAME?</v>
      </c>
    </row>
    <row r="32" spans="7:13" x14ac:dyDescent="0.35">
      <c r="L32" t="e">
        <f ca="1"/>
        <v>#NAME?</v>
      </c>
      <c r="M32" s="8" t="e">
        <f ca="1"/>
        <v>#NAME?</v>
      </c>
    </row>
    <row r="34" spans="12:12" x14ac:dyDescent="0.35">
      <c r="L34" t="e">
        <f ca="1">FTEXT(L30)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Effect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2022-06-04T18:25:15Z</dcterms:created>
  <dcterms:modified xsi:type="dcterms:W3CDTF">2022-06-05T15:53:57Z</dcterms:modified>
</cp:coreProperties>
</file>