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7F7CFAD1-FC75-4256-8560-48C3601369E4}" xr6:coauthVersionLast="47" xr6:coauthVersionMax="47" xr10:uidLastSave="{00000000-0000-0000-0000-000000000000}"/>
  <bookViews>
    <workbookView xWindow="-110" yWindow="-110" windowWidth="19420" windowHeight="10300" xr2:uid="{63CDD88D-D948-498E-9453-486AF312815A}"/>
  </bookViews>
  <sheets>
    <sheet name="Title" sheetId="2" r:id="rId1"/>
    <sheet name="TOST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9" i="1" l="1"/>
  <c r="AD19" i="1"/>
  <c r="T19" i="1"/>
  <c r="S19" i="1"/>
  <c r="I19" i="1"/>
  <c r="H19" i="1"/>
  <c r="AE18" i="1"/>
  <c r="AD18" i="1"/>
  <c r="T18" i="1"/>
  <c r="S18" i="1"/>
  <c r="I18" i="1"/>
  <c r="H18" i="1"/>
  <c r="AE16" i="1"/>
  <c r="T16" i="1"/>
  <c r="I16" i="1"/>
  <c r="R13" i="1"/>
  <c r="R14" i="1" s="1"/>
  <c r="T14" i="1" s="1"/>
  <c r="I13" i="1"/>
  <c r="G13" i="1"/>
  <c r="G14" i="1" s="1"/>
  <c r="I14" i="1" s="1"/>
  <c r="AC8" i="1"/>
  <c r="AB8" i="1"/>
  <c r="AA8" i="1"/>
  <c r="Z8" i="1"/>
  <c r="R8" i="1"/>
  <c r="Q8" i="1"/>
  <c r="P8" i="1"/>
  <c r="O8" i="1"/>
  <c r="G8" i="1"/>
  <c r="F8" i="1"/>
  <c r="E8" i="1"/>
  <c r="D8" i="1"/>
  <c r="AC7" i="1"/>
  <c r="AC9" i="1" s="1"/>
  <c r="AA13" i="1" s="1"/>
  <c r="AA14" i="1" s="1"/>
  <c r="AB7" i="1"/>
  <c r="AA7" i="1"/>
  <c r="AC13" i="1" s="1"/>
  <c r="Z7" i="1"/>
  <c r="R7" i="1"/>
  <c r="R18" i="1" s="1"/>
  <c r="R19" i="1" s="1"/>
  <c r="Q7" i="1"/>
  <c r="P7" i="1"/>
  <c r="O7" i="1"/>
  <c r="G7" i="1"/>
  <c r="G18" i="1" s="1"/>
  <c r="G19" i="1" s="1"/>
  <c r="F7" i="1"/>
  <c r="E7" i="1"/>
  <c r="D7" i="1"/>
  <c r="J19" i="1" l="1"/>
  <c r="S9" i="1"/>
  <c r="AE13" i="1"/>
  <c r="AC14" i="1"/>
  <c r="AE14" i="1" s="1"/>
  <c r="AF14" i="1" s="1"/>
  <c r="AA18" i="1"/>
  <c r="AA19" i="1" s="1"/>
  <c r="G9" i="1"/>
  <c r="E13" i="1" s="1"/>
  <c r="P18" i="1"/>
  <c r="P19" i="1" s="1"/>
  <c r="V19" i="1" s="1"/>
  <c r="H9" i="1"/>
  <c r="T13" i="1"/>
  <c r="U14" i="1"/>
  <c r="E18" i="1"/>
  <c r="E19" i="1" s="1"/>
  <c r="AC18" i="1"/>
  <c r="R9" i="1"/>
  <c r="P13" i="1" s="1"/>
  <c r="P14" i="1" s="1"/>
  <c r="F18" i="1"/>
  <c r="K19" i="1"/>
  <c r="U19" i="1"/>
  <c r="AD9" i="1"/>
  <c r="AB13" i="1"/>
  <c r="V14" i="1"/>
  <c r="L18" i="1" l="1"/>
  <c r="AG14" i="1"/>
  <c r="AB14" i="1"/>
  <c r="AD14" i="1" s="1"/>
  <c r="AH14" i="1" s="1"/>
  <c r="AI13" i="1"/>
  <c r="AI14" i="1" s="1"/>
  <c r="AD13" i="1"/>
  <c r="AH13" i="1" s="1"/>
  <c r="AC19" i="1"/>
  <c r="Q18" i="1"/>
  <c r="F13" i="1"/>
  <c r="E14" i="1"/>
  <c r="F19" i="1"/>
  <c r="M18" i="1"/>
  <c r="M19" i="1" s="1"/>
  <c r="AB18" i="1"/>
  <c r="Q13" i="1"/>
  <c r="W18" i="1" l="1"/>
  <c r="AF19" i="1"/>
  <c r="AG19" i="1"/>
  <c r="AH18" i="1"/>
  <c r="L19" i="1"/>
  <c r="J14" i="1"/>
  <c r="K14" i="1"/>
  <c r="F14" i="1"/>
  <c r="H14" i="1" s="1"/>
  <c r="L14" i="1" s="1"/>
  <c r="M13" i="1"/>
  <c r="M14" i="1" s="1"/>
  <c r="H13" i="1"/>
  <c r="L13" i="1" s="1"/>
  <c r="X18" i="1"/>
  <c r="X19" i="1" s="1"/>
  <c r="Q19" i="1"/>
  <c r="Q14" i="1"/>
  <c r="S14" i="1" s="1"/>
  <c r="W14" i="1" s="1"/>
  <c r="X13" i="1"/>
  <c r="X14" i="1" s="1"/>
  <c r="S13" i="1"/>
  <c r="W13" i="1" s="1"/>
  <c r="AI18" i="1"/>
  <c r="AI19" i="1" s="1"/>
  <c r="AB19" i="1"/>
  <c r="W19" i="1" l="1"/>
  <c r="AH19" i="1"/>
</calcChain>
</file>

<file path=xl/sharedStrings.xml><?xml version="1.0" encoding="utf-8"?>
<sst xmlns="http://schemas.openxmlformats.org/spreadsheetml/2006/main" count="119" uniqueCount="31">
  <si>
    <t>Equivalence Testing (TOST)</t>
  </si>
  <si>
    <t>One-sided tests</t>
  </si>
  <si>
    <t>Original</t>
  </si>
  <si>
    <t>New</t>
  </si>
  <si>
    <t>T Test: Two Independent Samples</t>
  </si>
  <si>
    <t>SUMMARY</t>
  </si>
  <si>
    <t>Hyp Mean Diff</t>
  </si>
  <si>
    <t>Groups</t>
  </si>
  <si>
    <t>Count</t>
  </si>
  <si>
    <t>Mean</t>
  </si>
  <si>
    <t>Variance</t>
  </si>
  <si>
    <t>Cohen d</t>
  </si>
  <si>
    <t>Pooled</t>
  </si>
  <si>
    <t>T TEST: Equal Variances</t>
  </si>
  <si>
    <t>Alpha</t>
  </si>
  <si>
    <t xml:space="preserve"> </t>
  </si>
  <si>
    <t>std err</t>
  </si>
  <si>
    <t>t-stat</t>
  </si>
  <si>
    <t>df</t>
  </si>
  <si>
    <t>p-value</t>
  </si>
  <si>
    <t>t-crit</t>
  </si>
  <si>
    <t>lower</t>
  </si>
  <si>
    <t>upper</t>
  </si>
  <si>
    <t>sig</t>
  </si>
  <si>
    <t>effect r</t>
  </si>
  <si>
    <t>One Tail</t>
  </si>
  <si>
    <t>Two Tail</t>
  </si>
  <si>
    <t>T TEST: Unequal Variances</t>
  </si>
  <si>
    <t>Real Statistics Using Excel</t>
  </si>
  <si>
    <t>Updated</t>
  </si>
  <si>
    <t>Copyright © 2013 - 2022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</si>
</sst>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3E89-CCD4-4043-B490-FE9350A033B3}">
  <dimension ref="A1:B6"/>
  <sheetViews>
    <sheetView tabSelected="1" workbookViewId="0"/>
  </sheetViews>
  <sheetFormatPr defaultRowHeight="14.5" x14ac:dyDescent="0.35"/>
  <cols>
    <col min="2" max="2" width="8.90625" bestFit="1" customWidth="1"/>
  </cols>
  <sheetData>
    <row r="1" spans="1:2" x14ac:dyDescent="0.35">
      <c r="A1" t="s">
        <v>28</v>
      </c>
    </row>
    <row r="2" spans="1:2" x14ac:dyDescent="0.35">
      <c r="A2" t="s">
        <v>0</v>
      </c>
    </row>
    <row r="4" spans="1:2" x14ac:dyDescent="0.35">
      <c r="A4" t="s">
        <v>29</v>
      </c>
      <c r="B4" s="8">
        <v>44728</v>
      </c>
    </row>
    <row r="6" spans="1:2" x14ac:dyDescent="0.35">
      <c r="A6" s="9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E796-6CEB-47A7-869E-D6E4AF5C1BD1}">
  <dimension ref="A1:AI20"/>
  <sheetViews>
    <sheetView workbookViewId="0">
      <selection activeCell="K5" sqref="K5"/>
    </sheetView>
  </sheetViews>
  <sheetFormatPr defaultRowHeight="14.5" x14ac:dyDescent="0.35"/>
  <sheetData>
    <row r="1" spans="1:35" x14ac:dyDescent="0.35">
      <c r="A1" s="1" t="s">
        <v>0</v>
      </c>
      <c r="O1" t="s">
        <v>1</v>
      </c>
    </row>
    <row r="3" spans="1:35" x14ac:dyDescent="0.35">
      <c r="A3" s="2" t="s">
        <v>2</v>
      </c>
      <c r="B3" s="2" t="s">
        <v>3</v>
      </c>
      <c r="D3" t="s">
        <v>4</v>
      </c>
      <c r="O3" t="s">
        <v>4</v>
      </c>
      <c r="Z3" t="s">
        <v>4</v>
      </c>
    </row>
    <row r="4" spans="1:35" x14ac:dyDescent="0.35">
      <c r="A4" s="3">
        <v>2311</v>
      </c>
      <c r="B4" s="3">
        <v>2298</v>
      </c>
    </row>
    <row r="5" spans="1:35" ht="15" thickBot="1" x14ac:dyDescent="0.4">
      <c r="A5" s="3">
        <v>2274</v>
      </c>
      <c r="B5" s="3">
        <v>2260</v>
      </c>
      <c r="D5" t="s">
        <v>5</v>
      </c>
      <c r="G5" t="s">
        <v>6</v>
      </c>
      <c r="H5">
        <v>0</v>
      </c>
      <c r="O5" t="s">
        <v>5</v>
      </c>
      <c r="R5" t="s">
        <v>6</v>
      </c>
      <c r="S5" s="4">
        <v>25</v>
      </c>
      <c r="Z5" t="s">
        <v>5</v>
      </c>
      <c r="AC5" t="s">
        <v>6</v>
      </c>
      <c r="AD5" s="4">
        <v>-25</v>
      </c>
    </row>
    <row r="6" spans="1:35" ht="15" thickTop="1" x14ac:dyDescent="0.35">
      <c r="A6" s="3">
        <v>2262</v>
      </c>
      <c r="B6" s="3">
        <v>2250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Z6" s="5" t="s">
        <v>7</v>
      </c>
      <c r="AA6" s="5" t="s">
        <v>8</v>
      </c>
      <c r="AB6" s="5" t="s">
        <v>9</v>
      </c>
      <c r="AC6" s="5" t="s">
        <v>10</v>
      </c>
      <c r="AD6" s="5" t="s">
        <v>11</v>
      </c>
    </row>
    <row r="7" spans="1:35" x14ac:dyDescent="0.35">
      <c r="A7" s="3">
        <v>2297</v>
      </c>
      <c r="B7" s="3">
        <v>2242</v>
      </c>
      <c r="D7" t="str">
        <f>A3</f>
        <v>Original</v>
      </c>
      <c r="E7">
        <f>COUNT(A4:A15)</f>
        <v>12</v>
      </c>
      <c r="F7">
        <f>AVERAGE(A4:A15)</f>
        <v>2292.75</v>
      </c>
      <c r="G7">
        <f>_xlfn.VAR.S(A4:A15)</f>
        <v>423.84090909090907</v>
      </c>
      <c r="O7" t="str">
        <f>A3</f>
        <v>Original</v>
      </c>
      <c r="P7">
        <f>COUNT(A4:A15)</f>
        <v>12</v>
      </c>
      <c r="Q7">
        <f>AVERAGE(A4:A15)</f>
        <v>2292.75</v>
      </c>
      <c r="R7">
        <f>_xlfn.VAR.S(A4:A15)</f>
        <v>423.84090909090907</v>
      </c>
      <c r="Z7" t="str">
        <f>A3</f>
        <v>Original</v>
      </c>
      <c r="AA7">
        <f>COUNT(A4:A16)</f>
        <v>12</v>
      </c>
      <c r="AB7">
        <f>AVERAGE(A4:A16)</f>
        <v>2292.75</v>
      </c>
      <c r="AC7">
        <f>_xlfn.VAR.S(A4:A16)</f>
        <v>423.84090909090907</v>
      </c>
    </row>
    <row r="8" spans="1:35" x14ac:dyDescent="0.35">
      <c r="A8" s="3">
        <v>2291</v>
      </c>
      <c r="B8" s="3">
        <v>2302</v>
      </c>
      <c r="D8" t="str">
        <f>B3</f>
        <v>New</v>
      </c>
      <c r="E8">
        <f>COUNT(B4:B15)</f>
        <v>12</v>
      </c>
      <c r="F8">
        <f>AVERAGE(B4:B15)</f>
        <v>2285.6666666666665</v>
      </c>
      <c r="G8">
        <f>_xlfn.VAR.S(B4:B15)</f>
        <v>650.78787878787887</v>
      </c>
      <c r="O8" t="str">
        <f>B3</f>
        <v>New</v>
      </c>
      <c r="P8">
        <f>COUNT(B4:B15)</f>
        <v>12</v>
      </c>
      <c r="Q8">
        <f>AVERAGE(B4:B15)</f>
        <v>2285.6666666666665</v>
      </c>
      <c r="R8">
        <f>_xlfn.VAR.S(B4:B15)</f>
        <v>650.78787878787887</v>
      </c>
      <c r="Z8" t="str">
        <f>B3</f>
        <v>New</v>
      </c>
      <c r="AA8">
        <f>COUNT(B4:B16)</f>
        <v>12</v>
      </c>
      <c r="AB8">
        <f>AVERAGE(B4:B16)</f>
        <v>2285.6666666666665</v>
      </c>
      <c r="AC8">
        <f>_xlfn.VAR.S(B4:B16)</f>
        <v>650.78787878787887</v>
      </c>
    </row>
    <row r="9" spans="1:35" x14ac:dyDescent="0.35">
      <c r="A9" s="3">
        <v>2319</v>
      </c>
      <c r="B9" s="3">
        <v>2297</v>
      </c>
      <c r="D9" s="6" t="s">
        <v>12</v>
      </c>
      <c r="E9" s="6"/>
      <c r="F9" s="6"/>
      <c r="G9" s="6">
        <f>((E7-1)*G7+(E8-1)*G8)/(E7+E8-2)</f>
        <v>537.31439393939399</v>
      </c>
      <c r="H9" s="6">
        <f>ABS(F7-F8-H5)/SQRT(G9)</f>
        <v>0.30557895558337023</v>
      </c>
      <c r="O9" s="6" t="s">
        <v>12</v>
      </c>
      <c r="P9" s="6"/>
      <c r="Q9" s="6"/>
      <c r="R9" s="6">
        <f>((P7-1)*R7+(P8-1)*R8)/(P7+P8-2)</f>
        <v>537.31439393939399</v>
      </c>
      <c r="S9" s="6">
        <f>ABS(Q7-Q8-S5)/SQRT(R9)</f>
        <v>0.77293500529908987</v>
      </c>
      <c r="Z9" s="6" t="s">
        <v>12</v>
      </c>
      <c r="AA9" s="6"/>
      <c r="AB9" s="6"/>
      <c r="AC9" s="6">
        <f>((AA7-1)*AC7+(AA8-1)*AC8)/(AA7+AA8-2)</f>
        <v>537.31439393939399</v>
      </c>
      <c r="AD9" s="6">
        <f>ABS(AB7-AB8-AD5)/SQRT(AC9)</f>
        <v>1.3840929164658304</v>
      </c>
    </row>
    <row r="10" spans="1:35" x14ac:dyDescent="0.35">
      <c r="A10" s="3">
        <v>2263</v>
      </c>
      <c r="B10" s="3">
        <v>2293</v>
      </c>
    </row>
    <row r="11" spans="1:35" ht="15" thickBot="1" x14ac:dyDescent="0.4">
      <c r="A11" s="3">
        <v>2329</v>
      </c>
      <c r="B11" s="3">
        <v>2286</v>
      </c>
      <c r="D11" t="s">
        <v>13</v>
      </c>
      <c r="H11" t="s">
        <v>14</v>
      </c>
      <c r="I11">
        <v>0.1</v>
      </c>
      <c r="O11" t="s">
        <v>13</v>
      </c>
      <c r="S11" t="s">
        <v>14</v>
      </c>
      <c r="T11">
        <v>0.05</v>
      </c>
      <c r="Z11" t="s">
        <v>13</v>
      </c>
      <c r="AD11" t="s">
        <v>14</v>
      </c>
      <c r="AE11">
        <v>0.05</v>
      </c>
    </row>
    <row r="12" spans="1:35" ht="15" thickTop="1" x14ac:dyDescent="0.35">
      <c r="A12" s="3">
        <v>2289</v>
      </c>
      <c r="B12" s="3">
        <v>2270</v>
      </c>
      <c r="D12" s="5" t="s">
        <v>15</v>
      </c>
      <c r="E12" s="5" t="s">
        <v>16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O12" s="5" t="s">
        <v>15</v>
      </c>
      <c r="P12" s="5" t="s">
        <v>16</v>
      </c>
      <c r="Q12" s="5" t="s">
        <v>17</v>
      </c>
      <c r="R12" s="5" t="s">
        <v>18</v>
      </c>
      <c r="S12" s="5" t="s">
        <v>19</v>
      </c>
      <c r="T12" s="5" t="s">
        <v>20</v>
      </c>
      <c r="U12" s="5" t="s">
        <v>21</v>
      </c>
      <c r="V12" s="5" t="s">
        <v>22</v>
      </c>
      <c r="W12" s="5" t="s">
        <v>23</v>
      </c>
      <c r="X12" s="5" t="s">
        <v>24</v>
      </c>
      <c r="Z12" s="5" t="s">
        <v>15</v>
      </c>
      <c r="AA12" s="5" t="s">
        <v>16</v>
      </c>
      <c r="AB12" s="5" t="s">
        <v>17</v>
      </c>
      <c r="AC12" s="5" t="s">
        <v>18</v>
      </c>
      <c r="AD12" s="5" t="s">
        <v>19</v>
      </c>
      <c r="AE12" s="5" t="s">
        <v>20</v>
      </c>
      <c r="AF12" s="5" t="s">
        <v>21</v>
      </c>
      <c r="AG12" s="5" t="s">
        <v>22</v>
      </c>
      <c r="AH12" s="5" t="s">
        <v>23</v>
      </c>
      <c r="AI12" s="5" t="s">
        <v>24</v>
      </c>
    </row>
    <row r="13" spans="1:35" x14ac:dyDescent="0.35">
      <c r="A13" s="3">
        <v>2287</v>
      </c>
      <c r="B13" s="3">
        <v>2313</v>
      </c>
      <c r="D13" t="s">
        <v>25</v>
      </c>
      <c r="E13">
        <f>SQRT(G9*(1/E7+1/E8))</f>
        <v>9.4632129316579885</v>
      </c>
      <c r="F13">
        <f>(ABS(F7-F8-H5))/E13</f>
        <v>0.74851251731186186</v>
      </c>
      <c r="G13">
        <f>E7+E8-2</f>
        <v>22</v>
      </c>
      <c r="H13">
        <f>_xlfn.T.DIST.RT(F13,G13)</f>
        <v>0.23103950081800034</v>
      </c>
      <c r="I13">
        <f>_xlfn.T.INV.2T(I11*2,G13)</f>
        <v>1.3212367416133624</v>
      </c>
      <c r="L13" s="3" t="str">
        <f>IF(H13&lt;I11,"yes","no")</f>
        <v>no</v>
      </c>
      <c r="M13">
        <f>SQRT(F13^2/(F13^2+G13))</f>
        <v>0.15758936712773375</v>
      </c>
      <c r="O13" t="s">
        <v>25</v>
      </c>
      <c r="P13">
        <f>SQRT(R9*(1/P7+1/P8))</f>
        <v>9.4632129316579885</v>
      </c>
      <c r="Q13">
        <f>(ABS(Q7-Q8-S5))/P13</f>
        <v>1.8932963673181822</v>
      </c>
      <c r="R13">
        <f>P7+P8-2</f>
        <v>22</v>
      </c>
      <c r="S13">
        <f>_xlfn.T.DIST.RT(Q13,R13)</f>
        <v>3.5773106181039308E-2</v>
      </c>
      <c r="T13">
        <f>_xlfn.T.INV.2T(T11*2,R13)</f>
        <v>1.7171443743802424</v>
      </c>
      <c r="W13" s="3" t="str">
        <f>IF(S13&lt;T11,"yes","no")</f>
        <v>yes</v>
      </c>
      <c r="X13">
        <f>SQRT(Q13^2/(Q13^2+R13))</f>
        <v>0.37430836336811318</v>
      </c>
      <c r="Z13" t="s">
        <v>25</v>
      </c>
      <c r="AA13">
        <f>SQRT(AC9*(1/AA7+1/AA8))</f>
        <v>9.4632129316579885</v>
      </c>
      <c r="AB13">
        <f>(ABS(AB7-AB8-AD5))/AA13</f>
        <v>3.3903214019419061</v>
      </c>
      <c r="AC13">
        <f>AA7+AA8-2</f>
        <v>22</v>
      </c>
      <c r="AD13">
        <f>_xlfn.T.DIST.RT(AB13,AC13)</f>
        <v>1.3156895696120352E-3</v>
      </c>
      <c r="AE13">
        <f>_xlfn.T.INV.2T(AE11*2,AC13)</f>
        <v>1.7171443743802424</v>
      </c>
      <c r="AH13" s="3" t="str">
        <f>IF(AD13&lt;AE11,"yes","no")</f>
        <v>yes</v>
      </c>
      <c r="AI13">
        <f>SQRT(AB13^2/(AB13^2+AC13))</f>
        <v>0.58580834369282264</v>
      </c>
    </row>
    <row r="14" spans="1:35" x14ac:dyDescent="0.35">
      <c r="A14" s="3">
        <v>2290</v>
      </c>
      <c r="B14" s="3">
        <v>2327</v>
      </c>
      <c r="D14" t="s">
        <v>26</v>
      </c>
      <c r="E14">
        <f>E13</f>
        <v>9.4632129316579885</v>
      </c>
      <c r="F14">
        <f t="shared" ref="F14:G14" si="0">F13</f>
        <v>0.74851251731186186</v>
      </c>
      <c r="G14">
        <f t="shared" si="0"/>
        <v>22</v>
      </c>
      <c r="H14">
        <f>_xlfn.T.DIST.2T(F14,G14)</f>
        <v>0.46207900163600069</v>
      </c>
      <c r="I14">
        <f>_xlfn.T.INV.2T(I11,G14)</f>
        <v>1.7171443743802424</v>
      </c>
      <c r="J14">
        <f>(F7-F8)-I14*E14</f>
        <v>-9.1663695158253908</v>
      </c>
      <c r="K14">
        <f>(F7-F8)+I14*E14</f>
        <v>23.333036182492361</v>
      </c>
      <c r="L14" s="3" t="str">
        <f>IF(H14&lt;I11,"yes","no")</f>
        <v>no</v>
      </c>
      <c r="M14">
        <f>M13</f>
        <v>0.15758936712773375</v>
      </c>
      <c r="O14" t="s">
        <v>26</v>
      </c>
      <c r="P14">
        <f>P13</f>
        <v>9.4632129316579885</v>
      </c>
      <c r="Q14">
        <f t="shared" ref="Q14:R14" si="1">Q13</f>
        <v>1.8932963673181822</v>
      </c>
      <c r="R14">
        <f t="shared" si="1"/>
        <v>22</v>
      </c>
      <c r="S14">
        <f>_xlfn.T.DIST.2T(Q14,R14)</f>
        <v>7.1546212362078615E-2</v>
      </c>
      <c r="T14">
        <f>_xlfn.T.INV.2T(T11,R14)</f>
        <v>2.0738730679040258</v>
      </c>
      <c r="U14">
        <f>(Q7-Q8)-T14*P14</f>
        <v>-12.542169101473117</v>
      </c>
      <c r="V14">
        <f>(Q7-Q8)+T14*P14</f>
        <v>26.708835768140087</v>
      </c>
      <c r="W14" s="3" t="str">
        <f>IF(S14&lt;T11,"yes","no")</f>
        <v>no</v>
      </c>
      <c r="X14">
        <f>X13</f>
        <v>0.37430836336811318</v>
      </c>
      <c r="Z14" t="s">
        <v>26</v>
      </c>
      <c r="AA14">
        <f>AA13</f>
        <v>9.4632129316579885</v>
      </c>
      <c r="AB14">
        <f t="shared" ref="AB14:AC14" si="2">AB13</f>
        <v>3.3903214019419061</v>
      </c>
      <c r="AC14">
        <f t="shared" si="2"/>
        <v>22</v>
      </c>
      <c r="AD14">
        <f>_xlfn.T.DIST.2T(AB14,AC14)</f>
        <v>2.6313791392240703E-3</v>
      </c>
      <c r="AE14">
        <f>_xlfn.T.INV.2T(AE11,AC14)</f>
        <v>2.0738730679040258</v>
      </c>
      <c r="AF14">
        <f>(AB7-AB8)-AE14*AA14</f>
        <v>-12.542169101473117</v>
      </c>
      <c r="AG14">
        <f>(AB7-AB8)+AE14*AA14</f>
        <v>26.708835768140087</v>
      </c>
      <c r="AH14" s="3" t="str">
        <f>IF(AD14&lt;AE11,"yes","no")</f>
        <v>yes</v>
      </c>
      <c r="AI14">
        <f>AI13</f>
        <v>0.58580834369282264</v>
      </c>
    </row>
    <row r="15" spans="1:35" x14ac:dyDescent="0.35">
      <c r="A15" s="7">
        <v>2301</v>
      </c>
      <c r="B15" s="7">
        <v>2290</v>
      </c>
      <c r="D15" s="6"/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thickBot="1" x14ac:dyDescent="0.4">
      <c r="D16" t="s">
        <v>27</v>
      </c>
      <c r="H16" t="s">
        <v>14</v>
      </c>
      <c r="I16">
        <f>I11</f>
        <v>0.1</v>
      </c>
      <c r="O16" t="s">
        <v>27</v>
      </c>
      <c r="S16" t="s">
        <v>14</v>
      </c>
      <c r="T16">
        <f>T11</f>
        <v>0.05</v>
      </c>
      <c r="Z16" t="s">
        <v>27</v>
      </c>
      <c r="AD16" t="s">
        <v>14</v>
      </c>
      <c r="AE16">
        <f>AE11</f>
        <v>0.05</v>
      </c>
    </row>
    <row r="17" spans="4:35" ht="15" thickTop="1" x14ac:dyDescent="0.35">
      <c r="D17" s="5" t="s">
        <v>15</v>
      </c>
      <c r="E17" s="5" t="s">
        <v>16</v>
      </c>
      <c r="F17" s="5" t="s">
        <v>17</v>
      </c>
      <c r="G17" s="5" t="s">
        <v>18</v>
      </c>
      <c r="H17" s="5" t="s">
        <v>19</v>
      </c>
      <c r="I17" s="5" t="s">
        <v>20</v>
      </c>
      <c r="J17" s="5" t="s">
        <v>21</v>
      </c>
      <c r="K17" s="5" t="s">
        <v>22</v>
      </c>
      <c r="L17" s="5" t="s">
        <v>23</v>
      </c>
      <c r="M17" s="5" t="s">
        <v>24</v>
      </c>
      <c r="O17" s="5" t="s">
        <v>15</v>
      </c>
      <c r="P17" s="5" t="s">
        <v>16</v>
      </c>
      <c r="Q17" s="5" t="s">
        <v>17</v>
      </c>
      <c r="R17" s="5" t="s">
        <v>18</v>
      </c>
      <c r="S17" s="5" t="s">
        <v>19</v>
      </c>
      <c r="T17" s="5" t="s">
        <v>20</v>
      </c>
      <c r="U17" s="5" t="s">
        <v>21</v>
      </c>
      <c r="V17" s="5" t="s">
        <v>22</v>
      </c>
      <c r="W17" s="5" t="s">
        <v>23</v>
      </c>
      <c r="X17" s="5" t="s">
        <v>24</v>
      </c>
      <c r="Z17" s="5" t="s">
        <v>15</v>
      </c>
      <c r="AA17" s="5" t="s">
        <v>16</v>
      </c>
      <c r="AB17" s="5" t="s">
        <v>17</v>
      </c>
      <c r="AC17" s="5" t="s">
        <v>18</v>
      </c>
      <c r="AD17" s="5" t="s">
        <v>19</v>
      </c>
      <c r="AE17" s="5" t="s">
        <v>20</v>
      </c>
      <c r="AF17" s="5" t="s">
        <v>21</v>
      </c>
      <c r="AG17" s="5" t="s">
        <v>22</v>
      </c>
      <c r="AH17" s="5" t="s">
        <v>23</v>
      </c>
      <c r="AI17" s="5" t="s">
        <v>24</v>
      </c>
    </row>
    <row r="18" spans="4:35" x14ac:dyDescent="0.35">
      <c r="D18" t="s">
        <v>25</v>
      </c>
      <c r="E18">
        <f>SQRT(G7/E7+G8/E8)</f>
        <v>9.4632129316579885</v>
      </c>
      <c r="F18">
        <f>(ABS(F7-F8-H5))/E18</f>
        <v>0.74851251731186186</v>
      </c>
      <c r="G18">
        <f>(G7/E7+G8/E8)^2/((G7/E7)^2/(E7-1)+(G8/E8)^2/(E8-1))</f>
        <v>21.060699348182521</v>
      </c>
      <c r="H18" t="e">
        <f ca="1">T_DIST_RT(F18,G18)</f>
        <v>#NAME?</v>
      </c>
      <c r="I18" t="e">
        <f ca="1">T_INV(1-I16,G18)</f>
        <v>#NAME?</v>
      </c>
      <c r="L18" s="3" t="e">
        <f ca="1">IF(H18&lt;I16,"yes","no")</f>
        <v>#NAME?</v>
      </c>
      <c r="M18">
        <f>SQRT(F18^2/(F18^2+G18))</f>
        <v>0.16097612798292862</v>
      </c>
      <c r="O18" t="s">
        <v>25</v>
      </c>
      <c r="P18">
        <f>SQRT(R7/P7+R8/P8)</f>
        <v>9.4632129316579885</v>
      </c>
      <c r="Q18">
        <f>(ABS(Q7-Q8-S5))/P18</f>
        <v>1.8932963673181822</v>
      </c>
      <c r="R18">
        <f>(R7/P7+R8/P8)^2/((R7/P7)^2/(P7-1)+(R8/P8)^2/(P8-1))</f>
        <v>21.060699348182521</v>
      </c>
      <c r="S18" s="4" t="e">
        <f ca="1">T_DIST_RT(Q18,R18)</f>
        <v>#NAME?</v>
      </c>
      <c r="T18" t="e">
        <f ca="1">T_INV(1-T16,R18)</f>
        <v>#NAME?</v>
      </c>
      <c r="W18" s="3" t="e">
        <f ca="1">IF(S18&lt;T16,"yes","no")</f>
        <v>#NAME?</v>
      </c>
      <c r="X18">
        <f>SQRT(Q18^2/(Q18^2+R18))</f>
        <v>0.38137463688924667</v>
      </c>
      <c r="Z18" t="s">
        <v>25</v>
      </c>
      <c r="AA18">
        <f>SQRT(AC7/AA7+AC8/AA8)</f>
        <v>9.4632129316579885</v>
      </c>
      <c r="AB18">
        <f>(ABS(AB7-AB8-AD5))/AA18</f>
        <v>3.3903214019419061</v>
      </c>
      <c r="AC18">
        <f>(AC7/AA7+AC8/AA8)^2/((AC7/AA7)^2/(AA7-1)+(AC8/AA8)^2/(AA8-1))</f>
        <v>21.060699348182521</v>
      </c>
      <c r="AD18" s="4" t="e">
        <f ca="1">T_DIST_RT(AB18,AC18)</f>
        <v>#NAME?</v>
      </c>
      <c r="AE18" t="e">
        <f ca="1">T_INV(1-AE16,AC18)</f>
        <v>#NAME?</v>
      </c>
      <c r="AH18" s="3" t="e">
        <f ca="1">IF(AD18&lt;AE16,"yes","no")</f>
        <v>#NAME?</v>
      </c>
      <c r="AI18">
        <f>SQRT(AB18^2/(AB18^2+AC18))</f>
        <v>0.59419933906006839</v>
      </c>
    </row>
    <row r="19" spans="4:35" x14ac:dyDescent="0.35">
      <c r="D19" t="s">
        <v>26</v>
      </c>
      <c r="E19">
        <f>E18</f>
        <v>9.4632129316579885</v>
      </c>
      <c r="F19">
        <f t="shared" ref="F19:G19" si="3">F18</f>
        <v>0.74851251731186186</v>
      </c>
      <c r="G19">
        <f t="shared" si="3"/>
        <v>21.060699348182521</v>
      </c>
      <c r="H19" t="e">
        <f ca="1">T_DIST_2T(F19,G19)</f>
        <v>#NAME?</v>
      </c>
      <c r="I19" t="e">
        <f ca="1">T_INV_2T(I16,G19)</f>
        <v>#NAME?</v>
      </c>
      <c r="J19" t="e">
        <f ca="1">(F7-F8)-I19*E19</f>
        <v>#NAME?</v>
      </c>
      <c r="K19" t="e">
        <f ca="1">(F7-F8)+I19*E19</f>
        <v>#NAME?</v>
      </c>
      <c r="L19" s="3" t="e">
        <f ca="1">IF(H19&lt;I16,"yes","no")</f>
        <v>#NAME?</v>
      </c>
      <c r="M19">
        <f>M18</f>
        <v>0.16097612798292862</v>
      </c>
      <c r="O19" t="s">
        <v>26</v>
      </c>
      <c r="P19">
        <f>P18</f>
        <v>9.4632129316579885</v>
      </c>
      <c r="Q19">
        <f t="shared" ref="Q19:R19" si="4">Q18</f>
        <v>1.8932963673181822</v>
      </c>
      <c r="R19">
        <f t="shared" si="4"/>
        <v>21.060699348182521</v>
      </c>
      <c r="S19" t="e">
        <f ca="1">T_DIST_2T(Q19,R19)</f>
        <v>#NAME?</v>
      </c>
      <c r="T19" t="e">
        <f ca="1">T_INV_2T(T16,R19)</f>
        <v>#NAME?</v>
      </c>
      <c r="U19" t="e">
        <f ca="1">(Q7-Q8)-T19*P19</f>
        <v>#NAME?</v>
      </c>
      <c r="V19" t="e">
        <f ca="1">(Q7-Q8)+T19*P19</f>
        <v>#NAME?</v>
      </c>
      <c r="W19" s="3" t="e">
        <f ca="1">IF(S19&lt;T16,"yes","no")</f>
        <v>#NAME?</v>
      </c>
      <c r="X19">
        <f>X18</f>
        <v>0.38137463688924667</v>
      </c>
      <c r="Z19" t="s">
        <v>26</v>
      </c>
      <c r="AA19">
        <f>AA18</f>
        <v>9.4632129316579885</v>
      </c>
      <c r="AB19">
        <f t="shared" ref="AB19:AC19" si="5">AB18</f>
        <v>3.3903214019419061</v>
      </c>
      <c r="AC19">
        <f t="shared" si="5"/>
        <v>21.060699348182521</v>
      </c>
      <c r="AD19" t="e">
        <f ca="1">T_DIST_2T(AB19,AC19)</f>
        <v>#NAME?</v>
      </c>
      <c r="AE19" t="e">
        <f ca="1">T_INV_2T(AE16,AC19)</f>
        <v>#NAME?</v>
      </c>
      <c r="AF19" t="e">
        <f ca="1">(AB7-AB8)-AE19*AA19</f>
        <v>#NAME?</v>
      </c>
      <c r="AG19" t="e">
        <f ca="1">(AB7-AB8)+AE19*AA19</f>
        <v>#NAME?</v>
      </c>
      <c r="AH19" s="3" t="e">
        <f ca="1">IF(AD19&lt;AE16,"yes","no")</f>
        <v>#NAME?</v>
      </c>
      <c r="AI19">
        <f>AI18</f>
        <v>0.59419933906006839</v>
      </c>
    </row>
    <row r="20" spans="4:35" x14ac:dyDescent="0.35">
      <c r="D20" s="6"/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  <c r="R20" s="6"/>
      <c r="S20" s="6"/>
      <c r="T20" s="6"/>
      <c r="U20" s="6"/>
      <c r="V20" s="6"/>
      <c r="W20" s="6"/>
      <c r="X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TOST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2022-06-16T20:31:36Z</dcterms:created>
  <dcterms:modified xsi:type="dcterms:W3CDTF">2022-06-16T20:35:19Z</dcterms:modified>
</cp:coreProperties>
</file>